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tribuciones\RetdelPersonalTabla\"/>
    </mc:Choice>
  </mc:AlternateContent>
  <bookViews>
    <workbookView xWindow="120" yWindow="276" windowWidth="28512" windowHeight="12156"/>
  </bookViews>
  <sheets>
    <sheet name="Enero-junio" sheetId="1" r:id="rId1"/>
    <sheet name="Libre designacion E-J" sheetId="5" r:id="rId2"/>
    <sheet name="Julio-diciembre" sheetId="4" r:id="rId3"/>
    <sheet name="Libre designacion J-D" sheetId="6" r:id="rId4"/>
  </sheets>
  <externalReferences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D7" i="6" l="1"/>
  <c r="D19" i="6" s="1"/>
  <c r="C19" i="6" s="1"/>
  <c r="D21" i="6" l="1"/>
  <c r="C21" i="6" s="1"/>
  <c r="D24" i="6"/>
  <c r="C24" i="6" s="1"/>
  <c r="C7" i="6"/>
  <c r="D20" i="6"/>
  <c r="C20" i="6" s="1"/>
  <c r="D25" i="6"/>
  <c r="C25" i="6" s="1"/>
  <c r="C25" i="5" l="1"/>
  <c r="C24" i="5"/>
  <c r="C21" i="5"/>
  <c r="C20" i="5"/>
  <c r="C19" i="5"/>
  <c r="C7" i="5"/>
  <c r="J77" i="4" l="1"/>
  <c r="I77" i="4" s="1"/>
  <c r="E77" i="4"/>
  <c r="L76" i="4"/>
  <c r="K76" i="4"/>
  <c r="J76" i="4"/>
  <c r="I76" i="4"/>
  <c r="L75" i="4"/>
  <c r="K75" i="4"/>
  <c r="J75" i="4"/>
  <c r="I75" i="4" s="1"/>
  <c r="E75" i="4"/>
  <c r="L74" i="4"/>
  <c r="K74" i="4"/>
  <c r="J74" i="4"/>
  <c r="I74" i="4"/>
  <c r="E74" i="4"/>
  <c r="E76" i="4" s="1"/>
  <c r="C74" i="4"/>
  <c r="C77" i="4" s="1"/>
  <c r="L73" i="4"/>
  <c r="K73" i="4"/>
  <c r="E73" i="4"/>
  <c r="C73" i="4"/>
  <c r="E72" i="4"/>
  <c r="C72" i="4"/>
  <c r="E71" i="4"/>
  <c r="C71" i="4"/>
  <c r="E70" i="4"/>
  <c r="L69" i="4"/>
  <c r="E69" i="4"/>
  <c r="L68" i="4"/>
  <c r="E68" i="4"/>
  <c r="L67" i="4"/>
  <c r="L66" i="4"/>
  <c r="L65" i="4"/>
  <c r="I63" i="4"/>
  <c r="H63" i="4"/>
  <c r="E63" i="4"/>
  <c r="E62" i="4"/>
  <c r="L61" i="4"/>
  <c r="K61" i="4"/>
  <c r="E61" i="4"/>
  <c r="L60" i="4"/>
  <c r="K60" i="4"/>
  <c r="E60" i="4"/>
  <c r="L59" i="4"/>
  <c r="K59" i="4" s="1"/>
  <c r="G59" i="4"/>
  <c r="H59" i="4" s="1"/>
  <c r="I59" i="4" s="1"/>
  <c r="L58" i="4"/>
  <c r="K58" i="4"/>
  <c r="L57" i="4"/>
  <c r="K57" i="4" s="1"/>
  <c r="F57" i="4"/>
  <c r="E57" i="4"/>
  <c r="L56" i="4"/>
  <c r="K56" i="4"/>
  <c r="I56" i="4"/>
  <c r="H56" i="4"/>
  <c r="F56" i="4"/>
  <c r="E56" i="4"/>
  <c r="L55" i="4"/>
  <c r="K55" i="4" s="1"/>
  <c r="F55" i="4"/>
  <c r="E55" i="4"/>
  <c r="L54" i="4"/>
  <c r="K54" i="4"/>
  <c r="F54" i="4"/>
  <c r="E54" i="4"/>
  <c r="L53" i="4"/>
  <c r="K53" i="4"/>
  <c r="F53" i="4"/>
  <c r="E53" i="4"/>
  <c r="L52" i="4"/>
  <c r="K52" i="4" s="1"/>
  <c r="F52" i="4"/>
  <c r="E52" i="4"/>
  <c r="L51" i="4"/>
  <c r="K51" i="4" s="1"/>
  <c r="I51" i="4"/>
  <c r="L50" i="4"/>
  <c r="K50" i="4" s="1"/>
  <c r="L49" i="4"/>
  <c r="K49" i="4" s="1"/>
  <c r="L48" i="4"/>
  <c r="K48" i="4"/>
  <c r="L47" i="4"/>
  <c r="K47" i="4"/>
  <c r="F47" i="4"/>
  <c r="D47" i="4"/>
  <c r="C47" i="4"/>
  <c r="E47" i="4" s="1"/>
  <c r="L46" i="4"/>
  <c r="K46" i="4"/>
  <c r="D46" i="4"/>
  <c r="C46" i="4"/>
  <c r="E46" i="4" s="1"/>
  <c r="L45" i="4"/>
  <c r="K45" i="4"/>
  <c r="I45" i="4"/>
  <c r="I46" i="4" s="1"/>
  <c r="I47" i="4" s="1"/>
  <c r="F45" i="4"/>
  <c r="E45" i="4"/>
  <c r="D45" i="4"/>
  <c r="C45" i="4"/>
  <c r="L44" i="4"/>
  <c r="K44" i="4" s="1"/>
  <c r="I44" i="4"/>
  <c r="H44" i="4"/>
  <c r="H47" i="4" s="1"/>
  <c r="G44" i="4"/>
  <c r="G47" i="4" s="1"/>
  <c r="F44" i="4"/>
  <c r="F46" i="4" s="1"/>
  <c r="D44" i="4"/>
  <c r="C44" i="4"/>
  <c r="E44" i="4" s="1"/>
  <c r="L43" i="4"/>
  <c r="K43" i="4" s="1"/>
  <c r="L42" i="4"/>
  <c r="K42" i="4"/>
  <c r="L41" i="4"/>
  <c r="K41" i="4"/>
  <c r="L40" i="4"/>
  <c r="K40" i="4"/>
  <c r="G40" i="4"/>
  <c r="F40" i="4"/>
  <c r="E40" i="4"/>
  <c r="D40" i="4"/>
  <c r="C40" i="4"/>
  <c r="L39" i="4"/>
  <c r="K39" i="4"/>
  <c r="L38" i="4"/>
  <c r="K38" i="4" s="1"/>
  <c r="C38" i="4"/>
  <c r="L37" i="4"/>
  <c r="K37" i="4" s="1"/>
  <c r="G37" i="4"/>
  <c r="F37" i="4"/>
  <c r="E37" i="4"/>
  <c r="D37" i="4"/>
  <c r="C37" i="4"/>
  <c r="L36" i="4"/>
  <c r="K36" i="4"/>
  <c r="G36" i="4"/>
  <c r="F36" i="4"/>
  <c r="E36" i="4"/>
  <c r="D36" i="4"/>
  <c r="C36" i="4"/>
  <c r="L35" i="4"/>
  <c r="K35" i="4"/>
  <c r="L34" i="4"/>
  <c r="K34" i="4" s="1"/>
  <c r="G34" i="4"/>
  <c r="F34" i="4" s="1"/>
  <c r="E34" i="4"/>
  <c r="D34" i="4"/>
  <c r="C34" i="4"/>
  <c r="L33" i="4"/>
  <c r="K33" i="4" s="1"/>
  <c r="J33" i="4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L32" i="4"/>
  <c r="K32" i="4"/>
  <c r="D32" i="4"/>
  <c r="C32" i="4"/>
  <c r="G31" i="4"/>
  <c r="G32" i="4" s="1"/>
  <c r="F31" i="4"/>
  <c r="F32" i="4" s="1"/>
  <c r="E31" i="4"/>
  <c r="E32" i="4" s="1"/>
  <c r="D31" i="4"/>
  <c r="C31" i="4"/>
  <c r="H27" i="4"/>
  <c r="K22" i="4"/>
  <c r="K23" i="4" s="1"/>
  <c r="J22" i="4"/>
  <c r="J23" i="4" s="1"/>
  <c r="K18" i="4"/>
  <c r="I18" i="4"/>
  <c r="G18" i="4"/>
  <c r="E18" i="4"/>
  <c r="C18" i="4"/>
  <c r="K17" i="4"/>
  <c r="I17" i="4"/>
  <c r="G17" i="4"/>
  <c r="E17" i="4"/>
  <c r="C17" i="4"/>
  <c r="D15" i="4"/>
  <c r="C15" i="4"/>
  <c r="L14" i="4"/>
  <c r="K14" i="4" s="1"/>
  <c r="H14" i="4"/>
  <c r="G14" i="4" s="1"/>
  <c r="F13" i="4"/>
  <c r="E13" i="4"/>
  <c r="D13" i="4"/>
  <c r="C13" i="4" s="1"/>
  <c r="H12" i="4"/>
  <c r="G12" i="4" s="1"/>
  <c r="H10" i="4"/>
  <c r="G10" i="4" s="1"/>
  <c r="L9" i="4"/>
  <c r="K9" i="4" s="1"/>
  <c r="J9" i="4"/>
  <c r="I9" i="4" s="1"/>
  <c r="H9" i="4"/>
  <c r="G9" i="4"/>
  <c r="F9" i="4"/>
  <c r="E9" i="4"/>
  <c r="D9" i="4"/>
  <c r="C9" i="4"/>
  <c r="L8" i="4"/>
  <c r="K8" i="4" s="1"/>
  <c r="H8" i="4"/>
  <c r="G8" i="4" s="1"/>
  <c r="L7" i="4"/>
  <c r="I32" i="4" s="1"/>
  <c r="H32" i="4" s="1"/>
  <c r="K7" i="4"/>
  <c r="G26" i="4" s="1"/>
  <c r="J7" i="4"/>
  <c r="J10" i="4" s="1"/>
  <c r="I10" i="4" s="1"/>
  <c r="H7" i="4"/>
  <c r="H15" i="4" s="1"/>
  <c r="G15" i="4" s="1"/>
  <c r="F7" i="4"/>
  <c r="E7" i="4" s="1"/>
  <c r="D26" i="4" s="1"/>
  <c r="D7" i="4"/>
  <c r="D11" i="4" s="1"/>
  <c r="C11" i="4" s="1"/>
  <c r="C7" i="4"/>
  <c r="C26" i="4" s="1"/>
  <c r="G28" i="4" l="1"/>
  <c r="G29" i="4" s="1"/>
  <c r="G27" i="4"/>
  <c r="C27" i="4"/>
  <c r="C28" i="4"/>
  <c r="C29" i="4" s="1"/>
  <c r="D27" i="4"/>
  <c r="D28" i="4"/>
  <c r="D29" i="4" s="1"/>
  <c r="F22" i="4"/>
  <c r="F23" i="4" s="1"/>
  <c r="G7" i="4"/>
  <c r="E26" i="4" s="1"/>
  <c r="G22" i="4"/>
  <c r="G23" i="4" s="1"/>
  <c r="H46" i="4"/>
  <c r="F11" i="4"/>
  <c r="E11" i="4" s="1"/>
  <c r="H11" i="4"/>
  <c r="G11" i="4" s="1"/>
  <c r="J12" i="4"/>
  <c r="I12" i="4" s="1"/>
  <c r="J14" i="4"/>
  <c r="I14" i="4" s="1"/>
  <c r="H22" i="4"/>
  <c r="H23" i="4" s="1"/>
  <c r="I35" i="4"/>
  <c r="H35" i="4" s="1"/>
  <c r="G45" i="4"/>
  <c r="C76" i="4"/>
  <c r="J11" i="4"/>
  <c r="I11" i="4" s="1"/>
  <c r="J15" i="4"/>
  <c r="I15" i="4" s="1"/>
  <c r="I38" i="4"/>
  <c r="H38" i="4" s="1"/>
  <c r="G46" i="4"/>
  <c r="J8" i="4"/>
  <c r="I8" i="4" s="1"/>
  <c r="I7" i="4"/>
  <c r="F26" i="4" s="1"/>
  <c r="I22" i="4"/>
  <c r="I23" i="4" s="1"/>
  <c r="H45" i="4"/>
  <c r="L22" i="4"/>
  <c r="L23" i="4" s="1"/>
  <c r="D8" i="4"/>
  <c r="C8" i="4" s="1"/>
  <c r="L10" i="4"/>
  <c r="K10" i="4" s="1"/>
  <c r="D12" i="4"/>
  <c r="C12" i="4" s="1"/>
  <c r="D14" i="4"/>
  <c r="C14" i="4" s="1"/>
  <c r="F15" i="4"/>
  <c r="E15" i="4" s="1"/>
  <c r="C75" i="4"/>
  <c r="L11" i="4"/>
  <c r="K11" i="4" s="1"/>
  <c r="F8" i="4"/>
  <c r="E8" i="4" s="1"/>
  <c r="F12" i="4"/>
  <c r="E12" i="4" s="1"/>
  <c r="F14" i="4"/>
  <c r="E14" i="4" s="1"/>
  <c r="E22" i="4"/>
  <c r="E23" i="4" s="1"/>
  <c r="E27" i="4" l="1"/>
  <c r="E28" i="4"/>
  <c r="E29" i="4" s="1"/>
  <c r="F27" i="4"/>
  <c r="F28" i="4"/>
  <c r="F29" i="4" s="1"/>
  <c r="L60" i="1" l="1"/>
  <c r="L61" i="1"/>
  <c r="L59" i="1"/>
  <c r="K59" i="1" s="1"/>
  <c r="L58" i="1"/>
  <c r="K58" i="1" s="1"/>
  <c r="L57" i="1"/>
  <c r="K57" i="1" s="1"/>
  <c r="L56" i="1"/>
  <c r="L55" i="1"/>
  <c r="K55" i="1" s="1"/>
  <c r="L54" i="1"/>
  <c r="L53" i="1"/>
  <c r="L52" i="1"/>
  <c r="L51" i="1"/>
  <c r="K51" i="1" s="1"/>
  <c r="L50" i="1"/>
  <c r="K50" i="1" s="1"/>
  <c r="L49" i="1"/>
  <c r="L48" i="1"/>
  <c r="L47" i="1"/>
  <c r="L46" i="1"/>
  <c r="L45" i="1"/>
  <c r="L44" i="1"/>
  <c r="K44" i="1" s="1"/>
  <c r="L43" i="1"/>
  <c r="L42" i="1"/>
  <c r="L41" i="1"/>
  <c r="L40" i="1"/>
  <c r="L39" i="1"/>
  <c r="L38" i="1"/>
  <c r="L37" i="1"/>
  <c r="L36" i="1"/>
  <c r="D47" i="1"/>
  <c r="D46" i="1"/>
  <c r="D45" i="1"/>
  <c r="D44" i="1"/>
  <c r="E46" i="1"/>
  <c r="C45" i="1"/>
  <c r="E45" i="1" s="1"/>
  <c r="C47" i="1"/>
  <c r="E47" i="1" s="1"/>
  <c r="C44" i="1"/>
  <c r="E44" i="1" s="1"/>
  <c r="C46" i="1"/>
  <c r="I44" i="1"/>
  <c r="I45" i="1" s="1"/>
  <c r="I46" i="1" s="1"/>
  <c r="I47" i="1" s="1"/>
  <c r="H44" i="1"/>
  <c r="H47" i="1" s="1"/>
  <c r="G44" i="1"/>
  <c r="G47" i="1" s="1"/>
  <c r="F44" i="1"/>
  <c r="F46" i="1" s="1"/>
  <c r="G37" i="1"/>
  <c r="G40" i="1"/>
  <c r="G36" i="1"/>
  <c r="F40" i="1"/>
  <c r="F37" i="1"/>
  <c r="F36" i="1"/>
  <c r="E40" i="1"/>
  <c r="E37" i="1"/>
  <c r="E36" i="1"/>
  <c r="D40" i="1"/>
  <c r="D37" i="1"/>
  <c r="D36" i="1"/>
  <c r="C40" i="1"/>
  <c r="C38" i="1"/>
  <c r="C37" i="1"/>
  <c r="C36" i="1"/>
  <c r="F57" i="1"/>
  <c r="F56" i="1"/>
  <c r="F55" i="1"/>
  <c r="F54" i="1"/>
  <c r="F53" i="1"/>
  <c r="F52" i="1"/>
  <c r="E57" i="1"/>
  <c r="E56" i="1"/>
  <c r="E55" i="1"/>
  <c r="E54" i="1"/>
  <c r="E53" i="1"/>
  <c r="E52" i="1"/>
  <c r="L9" i="1"/>
  <c r="K9" i="1" s="1"/>
  <c r="J9" i="1"/>
  <c r="I9" i="1" s="1"/>
  <c r="H9" i="1"/>
  <c r="F9" i="1"/>
  <c r="D9" i="1"/>
  <c r="C9" i="1" s="1"/>
  <c r="E63" i="1"/>
  <c r="E62" i="1"/>
  <c r="E61" i="1"/>
  <c r="E60" i="1"/>
  <c r="I51" i="1"/>
  <c r="F34" i="1"/>
  <c r="G34" i="1" s="1"/>
  <c r="E34" i="1"/>
  <c r="D34" i="1"/>
  <c r="C34" i="1" s="1"/>
  <c r="G31" i="1"/>
  <c r="F31" i="1"/>
  <c r="F32" i="1" s="1"/>
  <c r="E31" i="1"/>
  <c r="E32" i="1" s="1"/>
  <c r="D31" i="1"/>
  <c r="D32" i="1" s="1"/>
  <c r="C31" i="1"/>
  <c r="L76" i="1"/>
  <c r="K76" i="1" s="1"/>
  <c r="L75" i="1"/>
  <c r="K75" i="1" s="1"/>
  <c r="L74" i="1"/>
  <c r="K74" i="1" s="1"/>
  <c r="L73" i="1"/>
  <c r="J77" i="1"/>
  <c r="J76" i="1"/>
  <c r="I76" i="1" s="1"/>
  <c r="J75" i="1"/>
  <c r="I75" i="1" s="1"/>
  <c r="J74" i="1"/>
  <c r="I74" i="1" s="1"/>
  <c r="L69" i="1"/>
  <c r="L68" i="1"/>
  <c r="L67" i="1"/>
  <c r="L66" i="1"/>
  <c r="L65" i="1"/>
  <c r="L35" i="1"/>
  <c r="K35" i="1" s="1"/>
  <c r="L34" i="1"/>
  <c r="K34" i="1" s="1"/>
  <c r="L33" i="1"/>
  <c r="K36" i="1"/>
  <c r="K46" i="1"/>
  <c r="K52" i="1"/>
  <c r="K56" i="1"/>
  <c r="K60" i="1"/>
  <c r="L32" i="1"/>
  <c r="K32" i="1" s="1"/>
  <c r="H27" i="1"/>
  <c r="L7" i="1"/>
  <c r="I32" i="1" s="1"/>
  <c r="H32" i="1" s="1"/>
  <c r="J7" i="1"/>
  <c r="I7" i="1" s="1"/>
  <c r="F26" i="1" s="1"/>
  <c r="H7" i="1"/>
  <c r="H15" i="1" s="1"/>
  <c r="G15" i="1" s="1"/>
  <c r="F7" i="1"/>
  <c r="E7" i="1" s="1"/>
  <c r="D26" i="1" s="1"/>
  <c r="D7" i="1"/>
  <c r="D15" i="1" s="1"/>
  <c r="C15" i="1" s="1"/>
  <c r="I77" i="1"/>
  <c r="K73" i="1"/>
  <c r="E73" i="1"/>
  <c r="E74" i="1" s="1"/>
  <c r="C73" i="1"/>
  <c r="C74" i="1" s="1"/>
  <c r="E72" i="1"/>
  <c r="C72" i="1"/>
  <c r="E71" i="1"/>
  <c r="C71" i="1"/>
  <c r="E70" i="1"/>
  <c r="E69" i="1"/>
  <c r="E68" i="1"/>
  <c r="H63" i="1"/>
  <c r="I63" i="1" s="1"/>
  <c r="K61" i="1"/>
  <c r="G59" i="1"/>
  <c r="H59" i="1" s="1"/>
  <c r="I59" i="1" s="1"/>
  <c r="H56" i="1"/>
  <c r="I56" i="1" s="1"/>
  <c r="K54" i="1"/>
  <c r="K53" i="1"/>
  <c r="K49" i="1"/>
  <c r="K48" i="1"/>
  <c r="K47" i="1"/>
  <c r="K45" i="1"/>
  <c r="K43" i="1"/>
  <c r="K42" i="1"/>
  <c r="K41" i="1"/>
  <c r="K40" i="1"/>
  <c r="K39" i="1"/>
  <c r="K38" i="1"/>
  <c r="K37" i="1"/>
  <c r="K33" i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G32" i="1"/>
  <c r="C32" i="1"/>
  <c r="K18" i="1"/>
  <c r="I18" i="1"/>
  <c r="G18" i="1"/>
  <c r="E18" i="1"/>
  <c r="C18" i="1"/>
  <c r="K17" i="1"/>
  <c r="I17" i="1"/>
  <c r="G17" i="1"/>
  <c r="E17" i="1"/>
  <c r="C17" i="1"/>
  <c r="G9" i="1"/>
  <c r="E9" i="1"/>
  <c r="F47" i="1" l="1"/>
  <c r="G45" i="1"/>
  <c r="G46" i="1"/>
  <c r="H45" i="1"/>
  <c r="H46" i="1"/>
  <c r="F45" i="1"/>
  <c r="J8" i="1"/>
  <c r="I8" i="1" s="1"/>
  <c r="D28" i="1"/>
  <c r="D29" i="1" s="1"/>
  <c r="D27" i="1"/>
  <c r="F27" i="1"/>
  <c r="F28" i="1"/>
  <c r="F29" i="1" s="1"/>
  <c r="C76" i="1"/>
  <c r="C77" i="1"/>
  <c r="C75" i="1"/>
  <c r="E76" i="1"/>
  <c r="E77" i="1"/>
  <c r="E75" i="1"/>
  <c r="D8" i="1"/>
  <c r="C8" i="1" s="1"/>
  <c r="H8" i="1"/>
  <c r="G8" i="1" s="1"/>
  <c r="L8" i="1"/>
  <c r="K8" i="1" s="1"/>
  <c r="H10" i="1"/>
  <c r="G10" i="1" s="1"/>
  <c r="L10" i="1"/>
  <c r="K10" i="1" s="1"/>
  <c r="F11" i="1"/>
  <c r="E11" i="1" s="1"/>
  <c r="J11" i="1"/>
  <c r="I11" i="1" s="1"/>
  <c r="D12" i="1"/>
  <c r="C12" i="1" s="1"/>
  <c r="H12" i="1"/>
  <c r="G12" i="1" s="1"/>
  <c r="D13" i="1"/>
  <c r="C13" i="1" s="1"/>
  <c r="D14" i="1"/>
  <c r="C14" i="1" s="1"/>
  <c r="H14" i="1"/>
  <c r="G14" i="1" s="1"/>
  <c r="L14" i="1"/>
  <c r="K14" i="1" s="1"/>
  <c r="F15" i="1"/>
  <c r="E15" i="1" s="1"/>
  <c r="J15" i="1"/>
  <c r="I15" i="1" s="1"/>
  <c r="F22" i="1"/>
  <c r="F23" i="1" s="1"/>
  <c r="J22" i="1"/>
  <c r="J23" i="1" s="1"/>
  <c r="I38" i="1"/>
  <c r="H38" i="1" s="1"/>
  <c r="C7" i="1"/>
  <c r="C26" i="1" s="1"/>
  <c r="G7" i="1"/>
  <c r="E26" i="1" s="1"/>
  <c r="K7" i="1"/>
  <c r="G26" i="1" s="1"/>
  <c r="G22" i="1"/>
  <c r="G23" i="1" s="1"/>
  <c r="K22" i="1"/>
  <c r="K23" i="1" s="1"/>
  <c r="F8" i="1"/>
  <c r="E8" i="1" s="1"/>
  <c r="J10" i="1"/>
  <c r="I10" i="1" s="1"/>
  <c r="D11" i="1"/>
  <c r="C11" i="1" s="1"/>
  <c r="H11" i="1"/>
  <c r="G11" i="1" s="1"/>
  <c r="L11" i="1"/>
  <c r="K11" i="1" s="1"/>
  <c r="F12" i="1"/>
  <c r="E12" i="1" s="1"/>
  <c r="J12" i="1"/>
  <c r="I12" i="1" s="1"/>
  <c r="F13" i="1"/>
  <c r="E13" i="1" s="1"/>
  <c r="F14" i="1"/>
  <c r="E14" i="1" s="1"/>
  <c r="J14" i="1"/>
  <c r="I14" i="1" s="1"/>
  <c r="H22" i="1"/>
  <c r="H23" i="1" s="1"/>
  <c r="L22" i="1"/>
  <c r="L23" i="1" s="1"/>
  <c r="I35" i="1"/>
  <c r="H35" i="1" s="1"/>
  <c r="E22" i="1"/>
  <c r="E23" i="1" s="1"/>
  <c r="I22" i="1"/>
  <c r="I23" i="1" s="1"/>
  <c r="E27" i="1" l="1"/>
  <c r="E28" i="1"/>
  <c r="E29" i="1" s="1"/>
  <c r="G28" i="1"/>
  <c r="G29" i="1" s="1"/>
  <c r="G27" i="1"/>
  <c r="C28" i="1"/>
  <c r="C29" i="1" s="1"/>
  <c r="C27" i="1"/>
</calcChain>
</file>

<file path=xl/sharedStrings.xml><?xml version="1.0" encoding="utf-8"?>
<sst xmlns="http://schemas.openxmlformats.org/spreadsheetml/2006/main" count="514" uniqueCount="179">
  <si>
    <t>NIVEL</t>
  </si>
  <si>
    <t>A</t>
  </si>
  <si>
    <t>B</t>
  </si>
  <si>
    <t>C</t>
  </si>
  <si>
    <t>I</t>
  </si>
  <si>
    <t>Actualizac.:</t>
  </si>
  <si>
    <t>Horas cómputo anual de jornada:</t>
  </si>
  <si>
    <t>Nivel o grupo</t>
  </si>
  <si>
    <t>D</t>
  </si>
  <si>
    <t>E</t>
  </si>
  <si>
    <t>AÑO</t>
  </si>
  <si>
    <t>MES</t>
  </si>
  <si>
    <t>Sueldo inicial o base</t>
  </si>
  <si>
    <t>Grado (pers.funcionario)</t>
  </si>
  <si>
    <t>Trienios (p.laboral y estat.)</t>
  </si>
  <si>
    <t>Cto. nivel/grupo (A.núcleo)</t>
  </si>
  <si>
    <t>Turnicidad</t>
  </si>
  <si>
    <t>Cto.ded.exclusiva (A.núcl.)</t>
  </si>
  <si>
    <t>Cto.incompat.(A.núcleo)</t>
  </si>
  <si>
    <t>Cto.Jefe Negociado(A.núc.)</t>
  </si>
  <si>
    <t>Cto.Jefe Sección (A.núcl.)</t>
  </si>
  <si>
    <t>CUOTAS DE MUFACE/MUGEJU Y DERECHOS PASIVOS (ADMINISTRACIÓN DEL ESTADO)</t>
  </si>
  <si>
    <t>MUFACE/MUGEJU</t>
  </si>
  <si>
    <t>Derechos pasivos</t>
  </si>
  <si>
    <t>PREMIO DE ANTIGÜEDAD PERSONAL FUNCIONARIO, PERSONAL CON CONTRATO ADMINISTRATIVO Y PERSONAL EVENTUAL</t>
  </si>
  <si>
    <t>Número de quinquenios</t>
  </si>
  <si>
    <t>Porcentaje sobre sueldo inicial del nivel E</t>
  </si>
  <si>
    <t>Retribución mensual</t>
  </si>
  <si>
    <t>Retribución anual</t>
  </si>
  <si>
    <t>Nivel o grupo ►</t>
  </si>
  <si>
    <t>HORAS EXTRAORDINARIAS</t>
  </si>
  <si>
    <t>KILOMETRAJE</t>
  </si>
  <si>
    <t>Laborable</t>
  </si>
  <si>
    <t>Km.recorrido</t>
  </si>
  <si>
    <t>Festiva</t>
  </si>
  <si>
    <t>Laborable nieve-hielo</t>
  </si>
  <si>
    <t>Festiva nieve-hielo</t>
  </si>
  <si>
    <t>AYUDA FAMILIAR</t>
  </si>
  <si>
    <t>COMPLEMENTO DE DESTINO</t>
  </si>
  <si>
    <t>COMPENSACIÓN POR TRABAJO EN DÍA FESTIVO</t>
  </si>
  <si>
    <t>Cónyuge sin ingresos</t>
  </si>
  <si>
    <t>(SNS-O)</t>
  </si>
  <si>
    <t>Importe hora trabajada</t>
  </si>
  <si>
    <t>año</t>
  </si>
  <si>
    <t>mes</t>
  </si>
  <si>
    <t>ÍNDICE</t>
  </si>
  <si>
    <t>A partir día festivo nº 33</t>
  </si>
  <si>
    <t>COMPENSACIÓN POR TRABAJO EN HORARIO NOCTURNO (DE 22,00 A 8,00 HORAS)</t>
  </si>
  <si>
    <t>Hijo menor</t>
  </si>
  <si>
    <t>GUARDIAS PERSONAL SNS-O (IMPORTE HORA TRABAJADA, 12 HORAS/MÓDULO)</t>
  </si>
  <si>
    <t>Presencia física</t>
  </si>
  <si>
    <t>Hijo dismin.</t>
  </si>
  <si>
    <t>Localizadas</t>
  </si>
  <si>
    <t>Jefe Guardia Enfermería</t>
  </si>
  <si>
    <t>Personal</t>
  </si>
  <si>
    <t>año ►</t>
  </si>
  <si>
    <t>1º</t>
  </si>
  <si>
    <t>2º</t>
  </si>
  <si>
    <t>3º</t>
  </si>
  <si>
    <t>4º</t>
  </si>
  <si>
    <t>5º</t>
  </si>
  <si>
    <t>Residente en formación</t>
  </si>
  <si>
    <t>COMPENSACIÓN POR FORMAR PARTE DE TRIBUNALES DE SELECCIÓN (AD.NÚCLEO Y SNS-O)</t>
  </si>
  <si>
    <t>TIPO DE PERSONAL</t>
  </si>
  <si>
    <t>Miembro del Tribunal</t>
  </si>
  <si>
    <t>Personal auxiliar</t>
  </si>
  <si>
    <t>A SELECCIONAR</t>
  </si>
  <si>
    <t>Presidente</t>
  </si>
  <si>
    <t>Secretario</t>
  </si>
  <si>
    <t>Vocal</t>
  </si>
  <si>
    <t>Hora labor.</t>
  </si>
  <si>
    <t>Hora festiva</t>
  </si>
  <si>
    <t>Fijo, oposic. y conc.-op.</t>
  </si>
  <si>
    <t>Temporal, op. y conc.-op.</t>
  </si>
  <si>
    <t>Temporal, INEM</t>
  </si>
  <si>
    <t>Concurso de méritos</t>
  </si>
  <si>
    <t xml:space="preserve">COMPENSACIÓN POR PARTICIPAR EN LAS </t>
  </si>
  <si>
    <t>PROFESIONAL ESPECIALISTA</t>
  </si>
  <si>
    <t>ACCIONES FORMATIVAS DEL INAP</t>
  </si>
  <si>
    <t>FORMACIÓN PROFESIONAL</t>
  </si>
  <si>
    <t>horario labo-</t>
  </si>
  <si>
    <t>titulación</t>
  </si>
  <si>
    <t>importe</t>
  </si>
  <si>
    <t>(Decreto Foral 260/1999-BON 104/1999)</t>
  </si>
  <si>
    <t>supuesto</t>
  </si>
  <si>
    <t>tipo hora</t>
  </si>
  <si>
    <t>ral ordinario</t>
  </si>
  <si>
    <t>universitaria</t>
  </si>
  <si>
    <t>día laboral</t>
  </si>
  <si>
    <t>día festivo</t>
  </si>
  <si>
    <t>Compensación por hora</t>
  </si>
  <si>
    <t>a)</t>
  </si>
  <si>
    <t>lectiva</t>
  </si>
  <si>
    <t>sí</t>
  </si>
  <si>
    <t>INDICADOR PÚBLICO DE RENTA</t>
  </si>
  <si>
    <t>b)</t>
  </si>
  <si>
    <t>no</t>
  </si>
  <si>
    <t>DE EFECTOS MÚLTIPLES</t>
  </si>
  <si>
    <t>c)</t>
  </si>
  <si>
    <t>con pagas extraordinarias</t>
  </si>
  <si>
    <t>d)</t>
  </si>
  <si>
    <t>Diario</t>
  </si>
  <si>
    <t>Mensual</t>
  </si>
  <si>
    <t>Anual</t>
  </si>
  <si>
    <t>e)</t>
  </si>
  <si>
    <t>prácticas</t>
  </si>
  <si>
    <t>--</t>
  </si>
  <si>
    <t>f)</t>
  </si>
  <si>
    <t>sin pagas extraordinarias</t>
  </si>
  <si>
    <t>COMPENSACIÓN POR IMPARTIR DOCENCIA (SNS-O)</t>
  </si>
  <si>
    <t>Acción formativa</t>
  </si>
  <si>
    <t>Dentro/fuera de la jornada</t>
  </si>
  <si>
    <t>Importe/hora</t>
  </si>
  <si>
    <t xml:space="preserve">Esporádica </t>
  </si>
  <si>
    <t>Dentro</t>
  </si>
  <si>
    <t>SALARIO MÍNIMO</t>
  </si>
  <si>
    <t>Fuera</t>
  </si>
  <si>
    <t>INTERPROFESIONAL</t>
  </si>
  <si>
    <t>Periódica</t>
  </si>
  <si>
    <t>DISPERSION/CAPITACION TIS</t>
  </si>
  <si>
    <t>SNS-OSASUNBIDEA</t>
  </si>
  <si>
    <t>BASES DE COTIZACIÓN</t>
  </si>
  <si>
    <t>CUOTA MENSUAL COTIZACIÓN</t>
  </si>
  <si>
    <t>(RÉGIMEN GRAL.SEG.SOCIAL Y LEY F. 10/2003)</t>
  </si>
  <si>
    <t>PERSONAL BECARIO</t>
  </si>
  <si>
    <t>Dispersión/Tis</t>
  </si>
  <si>
    <t>Grupo tarifa</t>
  </si>
  <si>
    <t>Niv.Pasiv.GN</t>
  </si>
  <si>
    <t>Bases mínimas</t>
  </si>
  <si>
    <t>Bases máximas</t>
  </si>
  <si>
    <t>c.comunes</t>
  </si>
  <si>
    <t>c.profes.</t>
  </si>
  <si>
    <r>
      <t>Dispersión Hora</t>
    </r>
    <r>
      <rPr>
        <sz val="11"/>
        <rFont val="Calibri"/>
        <family val="2"/>
        <scheme val="minor"/>
      </rPr>
      <t>Guardia</t>
    </r>
  </si>
  <si>
    <t>Empresa</t>
  </si>
  <si>
    <t>Capitación Médico</t>
  </si>
  <si>
    <t>Becario</t>
  </si>
  <si>
    <t>Capitación Pediatra</t>
  </si>
  <si>
    <t>Capitación ATS EAP</t>
  </si>
  <si>
    <t>CARRERA PROFESIONAL</t>
  </si>
  <si>
    <t>Pers. Facultativo Sanitario</t>
  </si>
  <si>
    <t>Pers. Diplomado Sanitario</t>
  </si>
  <si>
    <t>día</t>
  </si>
  <si>
    <t>II</t>
  </si>
  <si>
    <t>III</t>
  </si>
  <si>
    <t>IV</t>
  </si>
  <si>
    <t>V</t>
  </si>
  <si>
    <t>RETRIBUCIONES 2019</t>
  </si>
  <si>
    <t>(enero a junio)</t>
  </si>
  <si>
    <t>(julio a diciembre)</t>
  </si>
  <si>
    <t>RETRIBUCIONES AÑO 2019</t>
  </si>
  <si>
    <t>(Ley Foral 27/2018, de 24 de diciembre, de Presupuestos Generales de Navarra para el año 2019)</t>
  </si>
  <si>
    <t>artículo</t>
  </si>
  <si>
    <t>PERSONAL DIRECTIVO DE LIBRE DESIGNACIÓN</t>
  </si>
  <si>
    <t>Direcciones de Servicio:</t>
  </si>
  <si>
    <t>8.1</t>
  </si>
  <si>
    <t>Direcciones de Servicio</t>
  </si>
  <si>
    <t>Personal directivo del SNS-O y del ISPLN:</t>
  </si>
  <si>
    <t>8.2.a)</t>
  </si>
  <si>
    <t>Servicio de Gestión de la Prestación Farmacéutica</t>
  </si>
  <si>
    <t>Servicio de Gestión Económica y de Profesionales de Salud Mental</t>
  </si>
  <si>
    <t xml:space="preserve">Servicio de Administración de Personal y Servicio de Administración y Servicios Generales </t>
  </si>
  <si>
    <t xml:space="preserve">     del Complejo Hospitalario de Navarra</t>
  </si>
  <si>
    <t xml:space="preserve">Servicios de Profesionales y Servicios de Gestión Económica y Servicios Generales </t>
  </si>
  <si>
    <t xml:space="preserve">     de Atención Primaria, del Área de Salud de Tudela y del Área de Salud de Estella/Lizarra</t>
  </si>
  <si>
    <t>Servicio de Urgencias Extrahospitalarias</t>
  </si>
  <si>
    <t>Servicios de Atención Primaria y Continuidad Asistencial de Tudela y Estella/Lizarra</t>
  </si>
  <si>
    <t>Servicio de Apoyo a la Gestión Clínica y Continuidad Asistencial de Primaria</t>
  </si>
  <si>
    <t>Servicios de Promoción de la Salud Comunitaria y Epidemiología y Prevención Sanitaria</t>
  </si>
  <si>
    <t>Servicio de Sistemas de información Sanitaria</t>
  </si>
  <si>
    <t>8.2.b)</t>
  </si>
  <si>
    <t>Servicio de Régimen Jurídico</t>
  </si>
  <si>
    <t>8.2.c)</t>
  </si>
  <si>
    <t>Otros Servicios desempeñados por empleados del nivel A</t>
  </si>
  <si>
    <t>8.2.d)</t>
  </si>
  <si>
    <t xml:space="preserve">Servicio de Cuidados Asistenciales de Salud Mental, Servicio de Cuidados Asistenciales y </t>
  </si>
  <si>
    <t xml:space="preserve">     Atención Domiciliaria y Servicios de Cuidados Asistenciales del Área de Salud de Tudela y </t>
  </si>
  <si>
    <t xml:space="preserve">     del Área de Salud de Estella/Lizarra</t>
  </si>
  <si>
    <t>8.2.e)</t>
  </si>
  <si>
    <t>Otros Servicios desempeñados por empleados del resto de niveles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</si>
</sst>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7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3" fontId="2" fillId="0" borderId="0" xfId="0" applyNumberFormat="1" applyFont="1" applyFill="1" applyBorder="1"/>
    <xf numFmtId="3" fontId="1" fillId="0" borderId="1" xfId="0" applyNumberFormat="1" applyFont="1" applyBorder="1" applyAlignment="1"/>
    <xf numFmtId="3" fontId="1" fillId="0" borderId="0" xfId="0" applyNumberFormat="1" applyFont="1" applyBorder="1" applyAlignment="1"/>
    <xf numFmtId="3" fontId="1" fillId="0" borderId="1" xfId="0" applyNumberFormat="1" applyFont="1" applyFill="1" applyBorder="1" applyAlignment="1">
      <alignment horizontal="center"/>
    </xf>
    <xf numFmtId="3" fontId="1" fillId="0" borderId="12" xfId="0" applyNumberFormat="1" applyFont="1" applyBorder="1" applyAlignment="1"/>
    <xf numFmtId="4" fontId="1" fillId="0" borderId="12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3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9" xfId="0" applyNumberFormat="1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/>
    <xf numFmtId="3" fontId="1" fillId="0" borderId="6" xfId="0" applyNumberFormat="1" applyFont="1" applyFill="1" applyBorder="1" applyAlignment="1"/>
    <xf numFmtId="0" fontId="0" fillId="0" borderId="15" xfId="0" applyFont="1" applyFill="1" applyBorder="1" applyAlignment="1">
      <alignment horizontal="center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0" fontId="1" fillId="0" borderId="8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12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5" xfId="0" applyFill="1" applyBorder="1"/>
    <xf numFmtId="4" fontId="0" fillId="0" borderId="1" xfId="0" applyNumberFormat="1" applyFill="1" applyBorder="1" applyAlignment="1">
      <alignment horizontal="center"/>
    </xf>
    <xf numFmtId="0" fontId="3" fillId="0" borderId="13" xfId="0" applyFont="1" applyFill="1" applyBorder="1"/>
    <xf numFmtId="0" fontId="0" fillId="0" borderId="6" xfId="0" applyFill="1" applyBorder="1"/>
    <xf numFmtId="4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4" fillId="0" borderId="15" xfId="0" applyFont="1" applyFill="1" applyBorder="1" applyAlignment="1">
      <alignment horizontal="center"/>
    </xf>
    <xf numFmtId="0" fontId="0" fillId="0" borderId="12" xfId="0" applyFill="1" applyBorder="1"/>
    <xf numFmtId="4" fontId="0" fillId="0" borderId="15" xfId="0" applyNumberFormat="1" applyFill="1" applyBorder="1" applyAlignment="1">
      <alignment horizontal="center"/>
    </xf>
    <xf numFmtId="0" fontId="3" fillId="0" borderId="15" xfId="0" applyFont="1" applyFill="1" applyBorder="1"/>
    <xf numFmtId="0" fontId="0" fillId="0" borderId="15" xfId="0" applyFill="1" applyBorder="1"/>
    <xf numFmtId="0" fontId="0" fillId="0" borderId="13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0" fontId="0" fillId="0" borderId="11" xfId="0" applyFill="1" applyBorder="1"/>
    <xf numFmtId="4" fontId="0" fillId="0" borderId="12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IBUCIONES%202018/TABLAS%20RETRIBUCIONES/TABLA%20INTERNET/TABLA%202018%20JULIO%20DICIEMBRE/Tabla%202018%20JULIO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IBUCIONES%202018/TABLAS%20RETRIBUCIONES/Tabl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ene-jun"/>
      <sheetName val="Hoja1"/>
      <sheetName val="General jul-dic"/>
      <sheetName val="Internet ene-jun"/>
      <sheetName val="Internet jul-dic"/>
      <sheetName val="Altos cargos y asim ene-jun"/>
      <sheetName val="Altos cargos y asim jul-dic"/>
      <sheetName val="Justicia publicar"/>
      <sheetName val="Justicia julio diciembre "/>
      <sheetName val="Trienios Justicia"/>
      <sheetName val="Trienios justicia julio diciemb"/>
      <sheetName val="Guardias Jus"/>
      <sheetName val="Guardias Jus julio dic"/>
      <sheetName val="Manutención Jus"/>
      <sheetName val="Concepto 5245 Bomberos"/>
      <sheetName val="Educación"/>
      <sheetName val="Pasivos antiguos cuota"/>
      <sheetName val="Pasivos antiguos cuota julio di"/>
      <sheetName val="Pasivos antiguos nivel"/>
      <sheetName val="Hoja4"/>
    </sheetNames>
    <sheetDataSet>
      <sheetData sheetId="0" refreshError="1"/>
      <sheetData sheetId="1" refreshError="1"/>
      <sheetData sheetId="2" refreshError="1">
        <row r="7">
          <cell r="D7">
            <v>1874.38</v>
          </cell>
          <cell r="F7">
            <v>1576.85</v>
          </cell>
          <cell r="H7">
            <v>1308.06</v>
          </cell>
          <cell r="J7">
            <v>1139.22</v>
          </cell>
          <cell r="L7">
            <v>1002.07</v>
          </cell>
        </row>
        <row r="9">
          <cell r="D9">
            <v>65.09</v>
          </cell>
          <cell r="F9">
            <v>54.75</v>
          </cell>
          <cell r="H9">
            <v>45.44</v>
          </cell>
          <cell r="J9">
            <v>39.58</v>
          </cell>
          <cell r="L9">
            <v>34.82</v>
          </cell>
        </row>
        <row r="27">
          <cell r="H27">
            <v>0.31</v>
          </cell>
        </row>
        <row r="31">
          <cell r="C31">
            <v>8.6300000000000008</v>
          </cell>
          <cell r="D31">
            <v>8.6300000000000008</v>
          </cell>
          <cell r="E31">
            <v>7.94</v>
          </cell>
          <cell r="F31">
            <v>7.19</v>
          </cell>
          <cell r="G31">
            <v>7.19</v>
          </cell>
        </row>
        <row r="32">
          <cell r="L32">
            <v>32.19</v>
          </cell>
        </row>
        <row r="33">
          <cell r="L33">
            <v>73.11</v>
          </cell>
        </row>
        <row r="34">
          <cell r="D34">
            <v>3.76</v>
          </cell>
          <cell r="E34">
            <v>3.07</v>
          </cell>
          <cell r="F34">
            <v>2.69</v>
          </cell>
          <cell r="L34">
            <v>109.76</v>
          </cell>
        </row>
        <row r="35">
          <cell r="L35">
            <v>128.85</v>
          </cell>
        </row>
        <row r="36">
          <cell r="C36">
            <v>25.22</v>
          </cell>
          <cell r="D36">
            <v>15.14</v>
          </cell>
          <cell r="E36">
            <v>12.1</v>
          </cell>
          <cell r="F36">
            <v>9.66</v>
          </cell>
          <cell r="G36">
            <v>9.66</v>
          </cell>
          <cell r="L36">
            <v>161.03</v>
          </cell>
        </row>
        <row r="37">
          <cell r="C37">
            <v>12.61</v>
          </cell>
          <cell r="D37">
            <v>7.56</v>
          </cell>
          <cell r="E37">
            <v>6.04</v>
          </cell>
          <cell r="F37">
            <v>4.84</v>
          </cell>
          <cell r="G37">
            <v>4.84</v>
          </cell>
          <cell r="L37">
            <v>193.25</v>
          </cell>
        </row>
        <row r="38">
          <cell r="C38">
            <v>12.61</v>
          </cell>
          <cell r="L38">
            <v>236.17</v>
          </cell>
        </row>
        <row r="39">
          <cell r="L39">
            <v>257.67</v>
          </cell>
        </row>
        <row r="40">
          <cell r="C40">
            <v>15.14</v>
          </cell>
          <cell r="D40">
            <v>17.649999999999999</v>
          </cell>
          <cell r="E40">
            <v>20.18</v>
          </cell>
          <cell r="F40">
            <v>22.2</v>
          </cell>
          <cell r="G40">
            <v>22.2</v>
          </cell>
          <cell r="L40">
            <v>289.86</v>
          </cell>
        </row>
        <row r="41">
          <cell r="L41">
            <v>314.88</v>
          </cell>
        </row>
        <row r="42">
          <cell r="L42">
            <v>356.11</v>
          </cell>
        </row>
        <row r="43">
          <cell r="L43">
            <v>393.63</v>
          </cell>
        </row>
        <row r="44">
          <cell r="C44">
            <v>61.5</v>
          </cell>
          <cell r="D44">
            <v>71.7</v>
          </cell>
          <cell r="F44">
            <v>25.64</v>
          </cell>
          <cell r="G44">
            <v>38.44</v>
          </cell>
          <cell r="H44">
            <v>20.51</v>
          </cell>
          <cell r="I44">
            <v>30.74</v>
          </cell>
          <cell r="L44">
            <v>432.99</v>
          </cell>
        </row>
        <row r="45">
          <cell r="C45">
            <v>40.98</v>
          </cell>
          <cell r="D45">
            <v>51.24</v>
          </cell>
          <cell r="L45">
            <v>472.35</v>
          </cell>
        </row>
        <row r="46">
          <cell r="C46">
            <v>30.75</v>
          </cell>
          <cell r="D46">
            <v>40.98</v>
          </cell>
          <cell r="L46">
            <v>511.69</v>
          </cell>
        </row>
        <row r="47">
          <cell r="C47">
            <v>20.51</v>
          </cell>
          <cell r="D47">
            <v>30.75</v>
          </cell>
          <cell r="L47">
            <v>551.08000000000004</v>
          </cell>
        </row>
        <row r="48">
          <cell r="L48">
            <v>590.46</v>
          </cell>
        </row>
        <row r="49">
          <cell r="L49">
            <v>629.79999999999995</v>
          </cell>
        </row>
        <row r="50">
          <cell r="L50">
            <v>669.2</v>
          </cell>
        </row>
        <row r="51">
          <cell r="I51">
            <v>40.06</v>
          </cell>
          <cell r="L51">
            <v>763.44</v>
          </cell>
        </row>
        <row r="52">
          <cell r="E52">
            <v>30.75</v>
          </cell>
          <cell r="F52">
            <v>46.11</v>
          </cell>
          <cell r="L52">
            <v>858.85</v>
          </cell>
        </row>
        <row r="53">
          <cell r="E53">
            <v>66.64</v>
          </cell>
          <cell r="F53">
            <v>99.94</v>
          </cell>
          <cell r="L53">
            <v>954.26</v>
          </cell>
        </row>
        <row r="54">
          <cell r="E54">
            <v>23.66</v>
          </cell>
          <cell r="F54">
            <v>35.47</v>
          </cell>
          <cell r="L54">
            <v>1099.6600000000001</v>
          </cell>
        </row>
        <row r="55">
          <cell r="E55">
            <v>51.24</v>
          </cell>
          <cell r="F55">
            <v>76.86</v>
          </cell>
          <cell r="L55">
            <v>1204.98</v>
          </cell>
        </row>
        <row r="56">
          <cell r="E56">
            <v>18.190000000000001</v>
          </cell>
          <cell r="F56">
            <v>27.29</v>
          </cell>
          <cell r="L56">
            <v>1310.51</v>
          </cell>
        </row>
        <row r="57">
          <cell r="E57">
            <v>39.409999999999997</v>
          </cell>
          <cell r="F57">
            <v>59.14</v>
          </cell>
          <cell r="L57">
            <v>1405.94</v>
          </cell>
        </row>
        <row r="58">
          <cell r="L58">
            <v>1501.35</v>
          </cell>
        </row>
        <row r="59">
          <cell r="L59">
            <v>1596.79</v>
          </cell>
        </row>
        <row r="60">
          <cell r="E60">
            <v>30.75</v>
          </cell>
          <cell r="L60">
            <v>1692.17</v>
          </cell>
        </row>
        <row r="61">
          <cell r="E61">
            <v>66.64</v>
          </cell>
          <cell r="L61">
            <v>1787.61</v>
          </cell>
        </row>
        <row r="62">
          <cell r="E62">
            <v>10.26</v>
          </cell>
        </row>
        <row r="63">
          <cell r="E63">
            <v>22.24</v>
          </cell>
        </row>
        <row r="65">
          <cell r="L65">
            <v>0.119131</v>
          </cell>
        </row>
        <row r="66">
          <cell r="L66">
            <v>0.63</v>
          </cell>
        </row>
        <row r="67">
          <cell r="L67">
            <v>0.22716900000000001</v>
          </cell>
        </row>
        <row r="68">
          <cell r="L68">
            <v>0.31839400000000001</v>
          </cell>
        </row>
        <row r="69">
          <cell r="L69">
            <v>7.4232000000000006E-2</v>
          </cell>
        </row>
        <row r="73">
          <cell r="L73">
            <v>129.69</v>
          </cell>
        </row>
        <row r="74">
          <cell r="J74">
            <v>214.18</v>
          </cell>
          <cell r="L74">
            <v>259.39999999999998</v>
          </cell>
        </row>
        <row r="75">
          <cell r="J75">
            <v>428.39</v>
          </cell>
          <cell r="L75">
            <v>389.1</v>
          </cell>
        </row>
        <row r="76">
          <cell r="J76">
            <v>642.57000000000005</v>
          </cell>
          <cell r="L76">
            <v>518.80999999999995</v>
          </cell>
        </row>
        <row r="77">
          <cell r="J77">
            <v>856.78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jul-dic"/>
      <sheetName val="Internet jul-dic"/>
      <sheetName val="Altos cargos y asim jul-dic"/>
      <sheetName val="Justicia julio diciembre "/>
      <sheetName val="Trienios justicia julio diciemb"/>
      <sheetName val="Hoja4"/>
    </sheetNames>
    <sheetDataSet>
      <sheetData sheetId="0">
        <row r="31">
          <cell r="E31">
            <v>7.94</v>
          </cell>
          <cell r="F31">
            <v>7.19</v>
          </cell>
          <cell r="G31">
            <v>7.19</v>
          </cell>
        </row>
        <row r="34">
          <cell r="E34">
            <v>3.07</v>
          </cell>
          <cell r="G34">
            <v>2.69</v>
          </cell>
        </row>
      </sheetData>
      <sheetData sheetId="1"/>
      <sheetData sheetId="2"/>
      <sheetData sheetId="3">
        <row r="4">
          <cell r="A4">
            <v>27.37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ene-jun"/>
      <sheetName val="Hoja1"/>
      <sheetName val="General jul-dic"/>
      <sheetName val="Internet ene-jun"/>
      <sheetName val="Internet jul-dic"/>
      <sheetName val="Altos cargos y asim ene-jun"/>
      <sheetName val="Altos cargos y asim jul-dic"/>
      <sheetName val="Justicia publicar"/>
      <sheetName val="Trienios Justicia"/>
      <sheetName val="Guardias Jus"/>
      <sheetName val="Manutención Jus"/>
      <sheetName val="Concepto 5245 Bomberos"/>
      <sheetName val="Educación"/>
      <sheetName val="Pasivos antiguos cuota"/>
      <sheetName val="Pasivos antiguos cuota julio di"/>
      <sheetName val="Pasivos antiguos n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D13">
            <v>3744.01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workbookViewId="0"/>
  </sheetViews>
  <sheetFormatPr baseColWidth="10" defaultColWidth="11.44140625" defaultRowHeight="14.4" x14ac:dyDescent="0.3"/>
  <cols>
    <col min="1" max="3" width="11.44140625" style="1"/>
    <col min="4" max="4" width="12.33203125" style="1" customWidth="1"/>
    <col min="5" max="10" width="11.44140625" style="1"/>
    <col min="11" max="11" width="12.33203125" style="1" bestFit="1" customWidth="1"/>
    <col min="12" max="16384" width="11.44140625" style="1"/>
  </cols>
  <sheetData>
    <row r="1" spans="1:12" x14ac:dyDescent="0.3">
      <c r="B1" s="2"/>
      <c r="C1" s="2"/>
      <c r="D1" s="2"/>
      <c r="E1" s="123" t="s">
        <v>146</v>
      </c>
      <c r="F1" s="124"/>
      <c r="G1" s="2"/>
      <c r="H1" s="2"/>
      <c r="I1" s="2"/>
      <c r="J1" s="2"/>
      <c r="K1" s="2"/>
      <c r="L1" s="2"/>
    </row>
    <row r="2" spans="1:12" x14ac:dyDescent="0.3">
      <c r="B2" s="2"/>
      <c r="C2" s="2"/>
      <c r="D2" s="2"/>
      <c r="E2" s="123" t="s">
        <v>147</v>
      </c>
      <c r="F2" s="124"/>
      <c r="G2" s="2"/>
      <c r="H2" s="2"/>
      <c r="I2" s="2"/>
      <c r="J2" s="2"/>
      <c r="K2" s="2"/>
      <c r="L2" s="2"/>
    </row>
    <row r="3" spans="1:12" x14ac:dyDescent="0.3">
      <c r="A3" s="3" t="s">
        <v>5</v>
      </c>
      <c r="B3" s="4">
        <v>2.25</v>
      </c>
      <c r="K3" s="5" t="s">
        <v>6</v>
      </c>
      <c r="L3" s="6">
        <v>1592</v>
      </c>
    </row>
    <row r="4" spans="1:12" s="9" customFormat="1" x14ac:dyDescent="0.3">
      <c r="A4" s="7" t="s">
        <v>7</v>
      </c>
      <c r="B4" s="8"/>
      <c r="C4" s="102" t="s">
        <v>1</v>
      </c>
      <c r="D4" s="104"/>
      <c r="E4" s="102" t="s">
        <v>2</v>
      </c>
      <c r="F4" s="104"/>
      <c r="G4" s="102" t="s">
        <v>3</v>
      </c>
      <c r="H4" s="104"/>
      <c r="I4" s="102" t="s">
        <v>8</v>
      </c>
      <c r="J4" s="104"/>
      <c r="K4" s="102" t="s">
        <v>9</v>
      </c>
      <c r="L4" s="104"/>
    </row>
    <row r="5" spans="1:12" x14ac:dyDescent="0.3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">
      <c r="A6" s="14"/>
      <c r="C6" s="13" t="s">
        <v>10</v>
      </c>
      <c r="D6" s="13" t="s">
        <v>11</v>
      </c>
      <c r="E6" s="13" t="s">
        <v>10</v>
      </c>
      <c r="F6" s="13" t="s">
        <v>11</v>
      </c>
      <c r="G6" s="13" t="s">
        <v>10</v>
      </c>
      <c r="H6" s="13" t="s">
        <v>11</v>
      </c>
      <c r="I6" s="13" t="s">
        <v>10</v>
      </c>
      <c r="J6" s="13" t="s">
        <v>11</v>
      </c>
      <c r="K6" s="13" t="s">
        <v>10</v>
      </c>
      <c r="L6" s="13" t="s">
        <v>11</v>
      </c>
    </row>
    <row r="7" spans="1:12" x14ac:dyDescent="0.3">
      <c r="A7" s="15" t="s">
        <v>12</v>
      </c>
      <c r="B7" s="15"/>
      <c r="C7" s="16">
        <f>D7*14</f>
        <v>26831.7</v>
      </c>
      <c r="D7" s="16">
        <f>ROUND('[1]General jul-dic'!$D$7*1.0225,2)</f>
        <v>1916.55</v>
      </c>
      <c r="E7" s="16">
        <f>F7*14</f>
        <v>22572.62</v>
      </c>
      <c r="F7" s="16">
        <f>ROUND('[1]General jul-dic'!$F$7*1.0225,2)</f>
        <v>1612.33</v>
      </c>
      <c r="G7" s="16">
        <f t="shared" ref="G7:G12" si="0">H7*14</f>
        <v>18724.86</v>
      </c>
      <c r="H7" s="16">
        <f>ROUND('[1]General jul-dic'!$H$7*1.0225,2)</f>
        <v>1337.49</v>
      </c>
      <c r="I7" s="16">
        <f t="shared" ref="I7:I12" si="1">J7*14</f>
        <v>16307.899999999998</v>
      </c>
      <c r="J7" s="16">
        <f>ROUND('[1]General jul-dic'!$J$7*1.0225,2)</f>
        <v>1164.8499999999999</v>
      </c>
      <c r="K7" s="16">
        <f>L7*14</f>
        <v>14344.679999999998</v>
      </c>
      <c r="L7" s="16">
        <f>ROUND('[1]General jul-dic'!$L$7*1.0225,2)</f>
        <v>1024.6199999999999</v>
      </c>
    </row>
    <row r="8" spans="1:12" s="6" customFormat="1" x14ac:dyDescent="0.3">
      <c r="A8" s="15" t="s">
        <v>13</v>
      </c>
      <c r="B8" s="15"/>
      <c r="C8" s="16">
        <f>D8*14</f>
        <v>2414.86</v>
      </c>
      <c r="D8" s="16">
        <f>ROUND(D7*0.09,2)</f>
        <v>172.49</v>
      </c>
      <c r="E8" s="16">
        <f>F8*14</f>
        <v>2031.5400000000002</v>
      </c>
      <c r="F8" s="16">
        <f>ROUND(F7*0.09,2)</f>
        <v>145.11000000000001</v>
      </c>
      <c r="G8" s="16">
        <f t="shared" si="0"/>
        <v>1685.18</v>
      </c>
      <c r="H8" s="16">
        <f>ROUND(H7*0.09,2)</f>
        <v>120.37</v>
      </c>
      <c r="I8" s="16">
        <f t="shared" si="1"/>
        <v>1467.76</v>
      </c>
      <c r="J8" s="16">
        <f>ROUND(J7*0.09,2)</f>
        <v>104.84</v>
      </c>
      <c r="K8" s="16">
        <f>L8*14</f>
        <v>1291.08</v>
      </c>
      <c r="L8" s="16">
        <f>ROUND(L7*0.09,2)</f>
        <v>92.22</v>
      </c>
    </row>
    <row r="9" spans="1:12" s="6" customFormat="1" x14ac:dyDescent="0.3">
      <c r="A9" s="61" t="s">
        <v>14</v>
      </c>
      <c r="B9" s="61"/>
      <c r="C9" s="62">
        <f>D9*14</f>
        <v>931.69999999999993</v>
      </c>
      <c r="D9" s="62">
        <f>ROUND('[1]General jul-dic'!$D$9*1.0225,2)</f>
        <v>66.55</v>
      </c>
      <c r="E9" s="62">
        <f>F9*14</f>
        <v>783.71999999999991</v>
      </c>
      <c r="F9" s="62">
        <f>ROUND('[1]General jul-dic'!$F$9*1.0225,2)</f>
        <v>55.98</v>
      </c>
      <c r="G9" s="62">
        <f t="shared" si="0"/>
        <v>650.44000000000005</v>
      </c>
      <c r="H9" s="62">
        <f>ROUND('[1]General jul-dic'!$H$9*1.0225,2)</f>
        <v>46.46</v>
      </c>
      <c r="I9" s="62">
        <f t="shared" si="1"/>
        <v>566.57999999999993</v>
      </c>
      <c r="J9" s="62">
        <f>ROUND('[1]General jul-dic'!$J$9*1.0225,2)</f>
        <v>40.47</v>
      </c>
      <c r="K9" s="62">
        <f>L9*14</f>
        <v>498.40000000000003</v>
      </c>
      <c r="L9" s="62">
        <f>ROUND('[1]General jul-dic'!$L$9*1.0225,2)</f>
        <v>35.6</v>
      </c>
    </row>
    <row r="10" spans="1:12" s="6" customFormat="1" x14ac:dyDescent="0.3">
      <c r="A10" s="15" t="s">
        <v>15</v>
      </c>
      <c r="B10" s="15"/>
      <c r="C10" s="16"/>
      <c r="D10" s="16"/>
      <c r="E10" s="16"/>
      <c r="F10" s="16"/>
      <c r="G10" s="16">
        <f t="shared" si="0"/>
        <v>2247</v>
      </c>
      <c r="H10" s="16">
        <f>ROUND(H7*0.12,2)</f>
        <v>160.5</v>
      </c>
      <c r="I10" s="16">
        <f t="shared" si="1"/>
        <v>1956.92</v>
      </c>
      <c r="J10" s="16">
        <f>ROUND(J7*0.12,2)</f>
        <v>139.78</v>
      </c>
      <c r="K10" s="16">
        <f>L10*14</f>
        <v>2151.66</v>
      </c>
      <c r="L10" s="16">
        <f>ROUND(L7*0.15,2)</f>
        <v>153.69</v>
      </c>
    </row>
    <row r="11" spans="1:12" s="6" customFormat="1" x14ac:dyDescent="0.3">
      <c r="A11" s="17" t="s">
        <v>16</v>
      </c>
      <c r="B11" s="18"/>
      <c r="C11" s="16">
        <f>D11*14</f>
        <v>1609.86</v>
      </c>
      <c r="D11" s="16">
        <f>ROUND(D7*0.06,2)</f>
        <v>114.99</v>
      </c>
      <c r="E11" s="16">
        <f>F11*14</f>
        <v>1354.36</v>
      </c>
      <c r="F11" s="16">
        <f>ROUND(F7*0.06,2)</f>
        <v>96.74</v>
      </c>
      <c r="G11" s="16">
        <f t="shared" si="0"/>
        <v>1123.5</v>
      </c>
      <c r="H11" s="16">
        <f>ROUND(H7*0.06,2)</f>
        <v>80.25</v>
      </c>
      <c r="I11" s="16">
        <f t="shared" si="1"/>
        <v>978.46</v>
      </c>
      <c r="J11" s="16">
        <f>ROUND(J7*0.06,2)</f>
        <v>69.89</v>
      </c>
      <c r="K11" s="16">
        <f>L11*14</f>
        <v>860.71999999999991</v>
      </c>
      <c r="L11" s="16">
        <f>ROUND(L7*0.06,2)</f>
        <v>61.48</v>
      </c>
    </row>
    <row r="12" spans="1:12" s="6" customFormat="1" x14ac:dyDescent="0.3">
      <c r="A12" s="15" t="s">
        <v>17</v>
      </c>
      <c r="B12" s="15"/>
      <c r="C12" s="16">
        <f>D12*14</f>
        <v>14757.399999999998</v>
      </c>
      <c r="D12" s="16">
        <f>ROUND(D7*0.55,2)</f>
        <v>1054.0999999999999</v>
      </c>
      <c r="E12" s="16">
        <f>F12*14</f>
        <v>12414.92</v>
      </c>
      <c r="F12" s="16">
        <f>ROUND(F7*0.55,2)</f>
        <v>886.78</v>
      </c>
      <c r="G12" s="16">
        <f t="shared" si="0"/>
        <v>10298.68</v>
      </c>
      <c r="H12" s="16">
        <f>ROUND(H7*0.55,2)</f>
        <v>735.62</v>
      </c>
      <c r="I12" s="16">
        <f t="shared" si="1"/>
        <v>8969.3799999999992</v>
      </c>
      <c r="J12" s="16">
        <f>ROUND(J7*0.55,2)</f>
        <v>640.66999999999996</v>
      </c>
      <c r="K12" s="16"/>
      <c r="L12" s="16"/>
    </row>
    <row r="13" spans="1:12" s="6" customFormat="1" x14ac:dyDescent="0.3">
      <c r="A13" s="10" t="s">
        <v>18</v>
      </c>
      <c r="B13" s="10"/>
      <c r="C13" s="16">
        <f>D13*14</f>
        <v>9391.06</v>
      </c>
      <c r="D13" s="16">
        <f>ROUND(D7*0.35,2)</f>
        <v>670.79</v>
      </c>
      <c r="E13" s="16">
        <f>F13*14</f>
        <v>7900.4800000000005</v>
      </c>
      <c r="F13" s="16">
        <f>ROUND(F7*0.35,2)</f>
        <v>564.32000000000005</v>
      </c>
      <c r="G13" s="16"/>
      <c r="H13" s="16"/>
      <c r="I13" s="16"/>
      <c r="J13" s="16"/>
      <c r="K13" s="16"/>
      <c r="L13" s="16"/>
    </row>
    <row r="14" spans="1:12" x14ac:dyDescent="0.3">
      <c r="A14" s="10" t="s">
        <v>19</v>
      </c>
      <c r="B14" s="10"/>
      <c r="C14" s="16">
        <f>D14*14</f>
        <v>2683.24</v>
      </c>
      <c r="D14" s="16">
        <f>ROUND(D7*0.1,2)</f>
        <v>191.66</v>
      </c>
      <c r="E14" s="16">
        <f>F14*14</f>
        <v>2257.2199999999998</v>
      </c>
      <c r="F14" s="16">
        <f>ROUND(F7*0.1,2)</f>
        <v>161.22999999999999</v>
      </c>
      <c r="G14" s="16">
        <f>H14*14</f>
        <v>1872.5</v>
      </c>
      <c r="H14" s="16">
        <f>ROUND(H7*0.1,2)</f>
        <v>133.75</v>
      </c>
      <c r="I14" s="16">
        <f>J14*14</f>
        <v>1630.86</v>
      </c>
      <c r="J14" s="16">
        <f>ROUND(J7*0.1,2)</f>
        <v>116.49</v>
      </c>
      <c r="K14" s="16">
        <f>L14*14</f>
        <v>1434.4399999999998</v>
      </c>
      <c r="L14" s="16">
        <f>ROUND(L7*0.1,2)</f>
        <v>102.46</v>
      </c>
    </row>
    <row r="15" spans="1:12" x14ac:dyDescent="0.3">
      <c r="A15" s="10" t="s">
        <v>20</v>
      </c>
      <c r="B15" s="10"/>
      <c r="C15" s="16">
        <f>D15*14</f>
        <v>5366.34</v>
      </c>
      <c r="D15" s="16">
        <f>ROUND(D7*0.2,2)</f>
        <v>383.31</v>
      </c>
      <c r="E15" s="16">
        <f>F15*14</f>
        <v>4514.58</v>
      </c>
      <c r="F15" s="16">
        <f>ROUND(F7*0.2,2)</f>
        <v>322.47000000000003</v>
      </c>
      <c r="G15" s="16">
        <f>H15*14</f>
        <v>3745</v>
      </c>
      <c r="H15" s="16">
        <f>ROUND(H7*0.2,2)</f>
        <v>267.5</v>
      </c>
      <c r="I15" s="16">
        <f>J15*14</f>
        <v>3261.58</v>
      </c>
      <c r="J15" s="16">
        <f>ROUND(J7*0.2,2)</f>
        <v>232.97</v>
      </c>
      <c r="K15" s="16"/>
      <c r="L15" s="16"/>
    </row>
    <row r="16" spans="1:12" x14ac:dyDescent="0.3">
      <c r="A16" s="102" t="s">
        <v>21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  <row r="17" spans="1:12" x14ac:dyDescent="0.3">
      <c r="A17" s="77" t="s">
        <v>22</v>
      </c>
      <c r="B17" s="78"/>
      <c r="C17" s="62">
        <f>D17*14</f>
        <v>685.86</v>
      </c>
      <c r="D17" s="62">
        <v>48.99</v>
      </c>
      <c r="E17" s="62">
        <f>F17*14</f>
        <v>539.84</v>
      </c>
      <c r="F17" s="62">
        <v>38.56</v>
      </c>
      <c r="G17" s="62">
        <f>H17*14</f>
        <v>414.53999999999996</v>
      </c>
      <c r="H17" s="62">
        <v>29.61</v>
      </c>
      <c r="I17" s="62">
        <f>J17*14</f>
        <v>328.02</v>
      </c>
      <c r="J17" s="62">
        <v>23.43</v>
      </c>
      <c r="K17" s="62">
        <f>L17*14</f>
        <v>279.72000000000003</v>
      </c>
      <c r="L17" s="62">
        <v>19.98</v>
      </c>
    </row>
    <row r="18" spans="1:12" x14ac:dyDescent="0.3">
      <c r="A18" s="61" t="s">
        <v>23</v>
      </c>
      <c r="B18" s="61"/>
      <c r="C18" s="62">
        <f>D18*14</f>
        <v>1566.6000000000001</v>
      </c>
      <c r="D18" s="62">
        <v>111.9</v>
      </c>
      <c r="E18" s="62">
        <f>F18*14</f>
        <v>1232.98</v>
      </c>
      <c r="F18" s="62">
        <v>88.07</v>
      </c>
      <c r="G18" s="62">
        <f>H18*14</f>
        <v>946.96</v>
      </c>
      <c r="H18" s="62">
        <v>67.64</v>
      </c>
      <c r="I18" s="62">
        <f>J18*14</f>
        <v>749.14</v>
      </c>
      <c r="J18" s="62">
        <v>53.51</v>
      </c>
      <c r="K18" s="62">
        <f>L18*14</f>
        <v>638.67999999999995</v>
      </c>
      <c r="L18" s="62">
        <v>45.62</v>
      </c>
    </row>
    <row r="19" spans="1:12" x14ac:dyDescent="0.3">
      <c r="A19" s="122" t="s">
        <v>24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2" x14ac:dyDescent="0.3">
      <c r="A20" s="10" t="s">
        <v>25</v>
      </c>
      <c r="B20" s="19"/>
      <c r="C20" s="20"/>
      <c r="D20" s="21"/>
      <c r="E20" s="13">
        <v>1</v>
      </c>
      <c r="F20" s="13">
        <v>2</v>
      </c>
      <c r="G20" s="13">
        <v>3</v>
      </c>
      <c r="H20" s="13">
        <v>4</v>
      </c>
      <c r="I20" s="13">
        <v>5</v>
      </c>
      <c r="J20" s="13">
        <v>6</v>
      </c>
      <c r="K20" s="13">
        <v>7</v>
      </c>
      <c r="L20" s="13">
        <v>8</v>
      </c>
    </row>
    <row r="21" spans="1:12" x14ac:dyDescent="0.3">
      <c r="A21" s="22" t="s">
        <v>26</v>
      </c>
      <c r="B21" s="23"/>
      <c r="C21" s="20"/>
      <c r="D21" s="21"/>
      <c r="E21" s="13">
        <v>2</v>
      </c>
      <c r="F21" s="13">
        <v>4</v>
      </c>
      <c r="G21" s="13">
        <v>5.5</v>
      </c>
      <c r="H21" s="13">
        <v>7</v>
      </c>
      <c r="I21" s="13">
        <v>8</v>
      </c>
      <c r="J21" s="13">
        <v>9</v>
      </c>
      <c r="K21" s="13">
        <v>10</v>
      </c>
      <c r="L21" s="13">
        <v>11</v>
      </c>
    </row>
    <row r="22" spans="1:12" x14ac:dyDescent="0.3">
      <c r="A22" s="10" t="s">
        <v>27</v>
      </c>
      <c r="B22" s="19"/>
      <c r="C22" s="20"/>
      <c r="D22" s="21"/>
      <c r="E22" s="24">
        <f t="shared" ref="E22:L22" si="2">ROUND($L$7*E21/100,2)</f>
        <v>20.49</v>
      </c>
      <c r="F22" s="24">
        <f t="shared" si="2"/>
        <v>40.98</v>
      </c>
      <c r="G22" s="24">
        <f t="shared" si="2"/>
        <v>56.35</v>
      </c>
      <c r="H22" s="24">
        <f t="shared" si="2"/>
        <v>71.72</v>
      </c>
      <c r="I22" s="24">
        <f t="shared" si="2"/>
        <v>81.97</v>
      </c>
      <c r="J22" s="24">
        <f t="shared" si="2"/>
        <v>92.22</v>
      </c>
      <c r="K22" s="24">
        <f t="shared" si="2"/>
        <v>102.46</v>
      </c>
      <c r="L22" s="24">
        <f t="shared" si="2"/>
        <v>112.71</v>
      </c>
    </row>
    <row r="23" spans="1:12" x14ac:dyDescent="0.3">
      <c r="A23" s="10" t="s">
        <v>28</v>
      </c>
      <c r="B23" s="19"/>
      <c r="C23" s="20"/>
      <c r="D23" s="21"/>
      <c r="E23" s="24">
        <f t="shared" ref="E23:L23" si="3">E22*14</f>
        <v>286.85999999999996</v>
      </c>
      <c r="F23" s="24">
        <f t="shared" si="3"/>
        <v>573.71999999999991</v>
      </c>
      <c r="G23" s="24">
        <f t="shared" si="3"/>
        <v>788.9</v>
      </c>
      <c r="H23" s="24">
        <f t="shared" si="3"/>
        <v>1004.0799999999999</v>
      </c>
      <c r="I23" s="24">
        <f t="shared" si="3"/>
        <v>1147.58</v>
      </c>
      <c r="J23" s="24">
        <f t="shared" si="3"/>
        <v>1291.08</v>
      </c>
      <c r="K23" s="24">
        <f t="shared" si="3"/>
        <v>1434.4399999999998</v>
      </c>
      <c r="L23" s="24">
        <f t="shared" si="3"/>
        <v>1577.9399999999998</v>
      </c>
    </row>
    <row r="24" spans="1:12" x14ac:dyDescent="0.3">
      <c r="A24" s="25"/>
      <c r="B24" s="11" t="s">
        <v>29</v>
      </c>
      <c r="C24" s="26" t="s">
        <v>1</v>
      </c>
      <c r="D24" s="26" t="s">
        <v>2</v>
      </c>
      <c r="E24" s="27" t="s">
        <v>3</v>
      </c>
      <c r="F24" s="27" t="s">
        <v>8</v>
      </c>
      <c r="G24" s="27" t="s">
        <v>9</v>
      </c>
      <c r="J24" s="22"/>
      <c r="K24" s="15"/>
      <c r="L24" s="24"/>
    </row>
    <row r="25" spans="1:12" x14ac:dyDescent="0.3">
      <c r="A25" s="102" t="s">
        <v>30</v>
      </c>
      <c r="B25" s="103"/>
      <c r="C25" s="103"/>
      <c r="D25" s="103"/>
      <c r="E25" s="103"/>
      <c r="F25" s="103"/>
      <c r="G25" s="104"/>
      <c r="H25" s="114" t="s">
        <v>31</v>
      </c>
      <c r="I25" s="115"/>
      <c r="J25" s="22"/>
      <c r="K25" s="15"/>
      <c r="L25" s="24"/>
    </row>
    <row r="26" spans="1:12" s="9" customFormat="1" x14ac:dyDescent="0.3">
      <c r="A26" s="28" t="s">
        <v>32</v>
      </c>
      <c r="B26" s="29"/>
      <c r="C26" s="24">
        <f>ROUND(ROUND($C$7/$L$3,2)*1.25,2)</f>
        <v>21.06</v>
      </c>
      <c r="D26" s="24">
        <f>ROUND(ROUND($E$7/$L$3,2)*1.25,2)</f>
        <v>17.73</v>
      </c>
      <c r="E26" s="24">
        <f>ROUND(ROUND($G$7/$L$3,2)*1.25,2)</f>
        <v>14.7</v>
      </c>
      <c r="F26" s="24">
        <f>ROUND(ROUND($I$7/$L$3,2)*1.25,2)</f>
        <v>12.8</v>
      </c>
      <c r="G26" s="24">
        <f>ROUND(ROUND($K$7/$L$3,2)*1.25,2)</f>
        <v>11.26</v>
      </c>
      <c r="H26" s="95" t="s">
        <v>33</v>
      </c>
      <c r="I26" s="96"/>
      <c r="J26" s="22"/>
      <c r="K26" s="15"/>
      <c r="L26" s="24"/>
    </row>
    <row r="27" spans="1:12" x14ac:dyDescent="0.3">
      <c r="A27" s="28" t="s">
        <v>34</v>
      </c>
      <c r="B27" s="29"/>
      <c r="C27" s="24">
        <f>ROUND(C26*1.25,2)</f>
        <v>26.33</v>
      </c>
      <c r="D27" s="24">
        <f>ROUND(D26*1.25,2)</f>
        <v>22.16</v>
      </c>
      <c r="E27" s="24">
        <f>ROUND(E26*1.25,2)</f>
        <v>18.38</v>
      </c>
      <c r="F27" s="24">
        <f>ROUND(F26*1.25,2)</f>
        <v>16</v>
      </c>
      <c r="G27" s="24">
        <f>ROUND(G26*1.25,2)</f>
        <v>14.08</v>
      </c>
      <c r="H27" s="112">
        <f>ROUND('[1]General jul-dic'!$H$27:$I$27*1.0225,2)</f>
        <v>0.32</v>
      </c>
      <c r="I27" s="113"/>
      <c r="J27" s="22"/>
      <c r="K27" s="15"/>
      <c r="L27" s="24"/>
    </row>
    <row r="28" spans="1:12" s="6" customFormat="1" x14ac:dyDescent="0.3">
      <c r="A28" s="30" t="s">
        <v>35</v>
      </c>
      <c r="B28" s="30"/>
      <c r="C28" s="24">
        <f>ROUND(C26*1.45,2)</f>
        <v>30.54</v>
      </c>
      <c r="D28" s="24">
        <f>ROUND(D26*1.45,2)</f>
        <v>25.71</v>
      </c>
      <c r="E28" s="24">
        <f>ROUND(E26*1.45,2)</f>
        <v>21.32</v>
      </c>
      <c r="F28" s="24">
        <f>ROUND(F26*1.45,2)</f>
        <v>18.559999999999999</v>
      </c>
      <c r="G28" s="24">
        <f>ROUND(G26*1.45,2)</f>
        <v>16.329999999999998</v>
      </c>
      <c r="J28" s="22"/>
      <c r="K28" s="15"/>
      <c r="L28" s="24"/>
    </row>
    <row r="29" spans="1:12" s="31" customFormat="1" x14ac:dyDescent="0.3">
      <c r="A29" s="30" t="s">
        <v>36</v>
      </c>
      <c r="B29" s="30"/>
      <c r="C29" s="24">
        <f>ROUND(C28*1.25,2)</f>
        <v>38.18</v>
      </c>
      <c r="D29" s="24">
        <f>ROUND(D28*1.25,2)</f>
        <v>32.14</v>
      </c>
      <c r="E29" s="24">
        <f>ROUND(E28*1.25,2)</f>
        <v>26.65</v>
      </c>
      <c r="F29" s="24">
        <f>ROUND(F28*1.25,2)</f>
        <v>23.2</v>
      </c>
      <c r="G29" s="24">
        <f>ROUND(G28*1.25,2)</f>
        <v>20.41</v>
      </c>
      <c r="H29" s="114" t="s">
        <v>37</v>
      </c>
      <c r="I29" s="115"/>
      <c r="J29" s="116" t="s">
        <v>38</v>
      </c>
      <c r="K29" s="117"/>
      <c r="L29" s="118"/>
    </row>
    <row r="30" spans="1:12" x14ac:dyDescent="0.3">
      <c r="A30" s="102" t="s">
        <v>39</v>
      </c>
      <c r="B30" s="103"/>
      <c r="C30" s="103"/>
      <c r="D30" s="103"/>
      <c r="E30" s="103"/>
      <c r="F30" s="103"/>
      <c r="G30" s="104"/>
      <c r="H30" s="105" t="s">
        <v>40</v>
      </c>
      <c r="I30" s="106"/>
      <c r="J30" s="119" t="s">
        <v>41</v>
      </c>
      <c r="K30" s="120"/>
      <c r="L30" s="121"/>
    </row>
    <row r="31" spans="1:12" x14ac:dyDescent="0.3">
      <c r="A31" s="32" t="s">
        <v>42</v>
      </c>
      <c r="B31" s="33"/>
      <c r="C31" s="24">
        <f>ROUND('[1]General jul-dic'!$C$31*1.0225,2)</f>
        <v>8.82</v>
      </c>
      <c r="D31" s="24">
        <f>ROUND('[1]General jul-dic'!$D$31*1.0225,2)</f>
        <v>8.82</v>
      </c>
      <c r="E31" s="24">
        <f>ROUND('[1]General jul-dic'!$E$31*1.0225,2)</f>
        <v>8.1199999999999992</v>
      </c>
      <c r="F31" s="24">
        <f>ROUND('[1]General jul-dic'!$F$31*1.0225,2)</f>
        <v>7.35</v>
      </c>
      <c r="G31" s="24">
        <f>ROUND('[1]General jul-dic'!$G$31*1.0225,2)</f>
        <v>7.35</v>
      </c>
      <c r="H31" s="34" t="s">
        <v>43</v>
      </c>
      <c r="I31" s="13" t="s">
        <v>44</v>
      </c>
      <c r="J31" s="13" t="s">
        <v>45</v>
      </c>
      <c r="K31" s="13" t="s">
        <v>10</v>
      </c>
      <c r="L31" s="13" t="s">
        <v>11</v>
      </c>
    </row>
    <row r="32" spans="1:12" x14ac:dyDescent="0.3">
      <c r="A32" s="32" t="s">
        <v>46</v>
      </c>
      <c r="B32" s="32"/>
      <c r="C32" s="24">
        <f>ROUND(C31*1.5,2)</f>
        <v>13.23</v>
      </c>
      <c r="D32" s="24">
        <f>ROUND(D31*1.5,2)</f>
        <v>13.23</v>
      </c>
      <c r="E32" s="24">
        <f>ROUND(E31*1.5,2)</f>
        <v>12.18</v>
      </c>
      <c r="F32" s="24">
        <f>ROUND(F31*1.5,2)</f>
        <v>11.03</v>
      </c>
      <c r="G32" s="24">
        <f>ROUND(G31*1.5,2)</f>
        <v>11.03</v>
      </c>
      <c r="H32" s="24">
        <f>I32*14</f>
        <v>502.03999999999996</v>
      </c>
      <c r="I32" s="24">
        <f>ROUND(L7*0.035,2)</f>
        <v>35.86</v>
      </c>
      <c r="J32" s="13">
        <v>1</v>
      </c>
      <c r="K32" s="24">
        <f t="shared" ref="K32:K61" si="4">L32*14</f>
        <v>460.73999999999995</v>
      </c>
      <c r="L32" s="24">
        <f>ROUND('[1]General jul-dic'!$L$32*1.0225,2)</f>
        <v>32.909999999999997</v>
      </c>
    </row>
    <row r="33" spans="1:12" x14ac:dyDescent="0.3">
      <c r="A33" s="102" t="s">
        <v>47</v>
      </c>
      <c r="B33" s="103"/>
      <c r="C33" s="103"/>
      <c r="D33" s="103"/>
      <c r="E33" s="103"/>
      <c r="F33" s="103"/>
      <c r="G33" s="104"/>
      <c r="H33" s="105" t="s">
        <v>48</v>
      </c>
      <c r="I33" s="106"/>
      <c r="J33" s="13">
        <f t="shared" ref="J33:J61" si="5">J32+1</f>
        <v>2</v>
      </c>
      <c r="K33" s="24">
        <f t="shared" si="4"/>
        <v>1046.5</v>
      </c>
      <c r="L33" s="24">
        <f>ROUND('[1]General jul-dic'!$L$33*1.0225,2)</f>
        <v>74.75</v>
      </c>
    </row>
    <row r="34" spans="1:12" s="9" customFormat="1" x14ac:dyDescent="0.3">
      <c r="A34" s="35" t="s">
        <v>42</v>
      </c>
      <c r="B34" s="35"/>
      <c r="C34" s="36">
        <f>D34</f>
        <v>3.84</v>
      </c>
      <c r="D34" s="24">
        <f>ROUND('[1]General jul-dic'!$D$34*1.0225,2)</f>
        <v>3.84</v>
      </c>
      <c r="E34" s="24">
        <f>ROUND('[1]General jul-dic'!$E$34*1.0225,2)</f>
        <v>3.14</v>
      </c>
      <c r="F34" s="24">
        <f>ROUND('[1]General jul-dic'!$F$34*1.0225,2)</f>
        <v>2.75</v>
      </c>
      <c r="G34" s="24">
        <f>F34</f>
        <v>2.75</v>
      </c>
      <c r="H34" s="34" t="s">
        <v>43</v>
      </c>
      <c r="I34" s="13" t="s">
        <v>44</v>
      </c>
      <c r="J34" s="13">
        <f t="shared" si="5"/>
        <v>3</v>
      </c>
      <c r="K34" s="24">
        <f t="shared" si="4"/>
        <v>1571.22</v>
      </c>
      <c r="L34" s="24">
        <f>ROUND('[1]General jul-dic'!$L$34*1.0225,2)</f>
        <v>112.23</v>
      </c>
    </row>
    <row r="35" spans="1:12" x14ac:dyDescent="0.3">
      <c r="A35" s="102" t="s">
        <v>49</v>
      </c>
      <c r="B35" s="103"/>
      <c r="C35" s="103"/>
      <c r="D35" s="103"/>
      <c r="E35" s="103"/>
      <c r="F35" s="103"/>
      <c r="G35" s="104"/>
      <c r="H35" s="24">
        <f>I35*14</f>
        <v>430.35999999999996</v>
      </c>
      <c r="I35" s="24">
        <f>ROUND(L7*0.03,2)</f>
        <v>30.74</v>
      </c>
      <c r="J35" s="13">
        <f t="shared" si="5"/>
        <v>4</v>
      </c>
      <c r="K35" s="24">
        <f t="shared" si="4"/>
        <v>1844.5</v>
      </c>
      <c r="L35" s="24">
        <f>ROUND('[1]General jul-dic'!$L$35*1.0225,2)</f>
        <v>131.75</v>
      </c>
    </row>
    <row r="36" spans="1:12" s="6" customFormat="1" x14ac:dyDescent="0.3">
      <c r="A36" s="50" t="s">
        <v>50</v>
      </c>
      <c r="B36" s="50"/>
      <c r="C36" s="44">
        <f>ROUND('[1]General jul-dic'!$C$36*1.0225,2)</f>
        <v>25.79</v>
      </c>
      <c r="D36" s="44">
        <f>ROUND('[1]General jul-dic'!$D$36*1.0225,2)</f>
        <v>15.48</v>
      </c>
      <c r="E36" s="44">
        <f>ROUND('[1]General jul-dic'!$E$36*1.0225,2)</f>
        <v>12.37</v>
      </c>
      <c r="F36" s="44">
        <f>ROUND('[1]General jul-dic'!$F$36*1.0225,2)</f>
        <v>9.8800000000000008</v>
      </c>
      <c r="G36" s="44">
        <f>ROUND('[1]General jul-dic'!$G$36*1.0225,2)</f>
        <v>9.8800000000000008</v>
      </c>
      <c r="H36" s="105" t="s">
        <v>51</v>
      </c>
      <c r="I36" s="106"/>
      <c r="J36" s="45">
        <f t="shared" si="5"/>
        <v>5</v>
      </c>
      <c r="K36" s="44">
        <f t="shared" si="4"/>
        <v>2305.1</v>
      </c>
      <c r="L36" s="44">
        <f>ROUND('[1]General jul-dic'!$L$36*1.0225,2)</f>
        <v>164.65</v>
      </c>
    </row>
    <row r="37" spans="1:12" s="6" customFormat="1" x14ac:dyDescent="0.3">
      <c r="A37" s="51" t="s">
        <v>52</v>
      </c>
      <c r="B37" s="52"/>
      <c r="C37" s="44">
        <f>ROUND('[1]General jul-dic'!$C$37*1.0225,2)</f>
        <v>12.89</v>
      </c>
      <c r="D37" s="44">
        <f>ROUND('[1]General jul-dic'!$D$37*1.0225,2)</f>
        <v>7.73</v>
      </c>
      <c r="E37" s="44">
        <f>ROUND('[1]General jul-dic'!$E$37*1.0225,2)</f>
        <v>6.18</v>
      </c>
      <c r="F37" s="44">
        <f>ROUND('[1]General jul-dic'!$F$37*1.0225,2)</f>
        <v>4.95</v>
      </c>
      <c r="G37" s="44">
        <f>ROUND('[1]General jul-dic'!$G$37*1.0225,2)</f>
        <v>4.95</v>
      </c>
      <c r="H37" s="37" t="s">
        <v>43</v>
      </c>
      <c r="I37" s="13" t="s">
        <v>44</v>
      </c>
      <c r="J37" s="45">
        <f t="shared" si="5"/>
        <v>6</v>
      </c>
      <c r="K37" s="44">
        <f t="shared" si="4"/>
        <v>2766.4</v>
      </c>
      <c r="L37" s="44">
        <f>ROUND('[1]General jul-dic'!$L$37*1.0225,2)</f>
        <v>197.6</v>
      </c>
    </row>
    <row r="38" spans="1:12" s="6" customFormat="1" x14ac:dyDescent="0.3">
      <c r="A38" s="51" t="s">
        <v>53</v>
      </c>
      <c r="B38" s="53"/>
      <c r="C38" s="44">
        <f>ROUND('[1]General jul-dic'!$C$38*1.0225,2)</f>
        <v>12.89</v>
      </c>
      <c r="D38" s="44"/>
      <c r="E38" s="44"/>
      <c r="F38" s="44"/>
      <c r="G38" s="44"/>
      <c r="H38" s="38">
        <f>I38*14</f>
        <v>2151.66</v>
      </c>
      <c r="I38" s="24">
        <f>ROUND(L7*0.15,2)</f>
        <v>153.69</v>
      </c>
      <c r="J38" s="45">
        <f t="shared" si="5"/>
        <v>7</v>
      </c>
      <c r="K38" s="44">
        <f t="shared" si="4"/>
        <v>3380.72</v>
      </c>
      <c r="L38" s="44">
        <f>ROUND('[1]General jul-dic'!$L$38*1.0225,2)</f>
        <v>241.48</v>
      </c>
    </row>
    <row r="39" spans="1:12" s="31" customFormat="1" x14ac:dyDescent="0.3">
      <c r="A39" s="54" t="s">
        <v>54</v>
      </c>
      <c r="B39" s="55" t="s">
        <v>55</v>
      </c>
      <c r="C39" s="56" t="s">
        <v>56</v>
      </c>
      <c r="D39" s="57" t="s">
        <v>57</v>
      </c>
      <c r="E39" s="56" t="s">
        <v>58</v>
      </c>
      <c r="F39" s="56" t="s">
        <v>59</v>
      </c>
      <c r="G39" s="56" t="s">
        <v>60</v>
      </c>
      <c r="H39" s="1"/>
      <c r="I39" s="1"/>
      <c r="J39" s="45">
        <f t="shared" si="5"/>
        <v>8</v>
      </c>
      <c r="K39" s="44">
        <f t="shared" si="4"/>
        <v>3688.5800000000004</v>
      </c>
      <c r="L39" s="44">
        <f>ROUND('[1]General jul-dic'!$L$39*1.0225,2)</f>
        <v>263.47000000000003</v>
      </c>
    </row>
    <row r="40" spans="1:12" x14ac:dyDescent="0.3">
      <c r="A40" s="58" t="s">
        <v>61</v>
      </c>
      <c r="B40" s="59"/>
      <c r="C40" s="44">
        <f>ROUND('[1]General jul-dic'!$C$40*1.0225,2)</f>
        <v>15.48</v>
      </c>
      <c r="D40" s="44">
        <f>ROUND('[1]General jul-dic'!$D$40*1.0225,2)</f>
        <v>18.05</v>
      </c>
      <c r="E40" s="44">
        <f>ROUND('[1]General jul-dic'!$E$40*1.0225,2)</f>
        <v>20.63</v>
      </c>
      <c r="F40" s="44">
        <f>ROUND('[1]General jul-dic'!$F$40*1.0225,2)</f>
        <v>22.7</v>
      </c>
      <c r="G40" s="44">
        <f>ROUND('[1]General jul-dic'!$G$40*1.0225,2)</f>
        <v>22.7</v>
      </c>
      <c r="J40" s="45">
        <f t="shared" si="5"/>
        <v>9</v>
      </c>
      <c r="K40" s="44">
        <f t="shared" si="4"/>
        <v>4149.32</v>
      </c>
      <c r="L40" s="44">
        <f>ROUND('[1]General jul-dic'!$L$40*1.0225,2)</f>
        <v>296.38</v>
      </c>
    </row>
    <row r="41" spans="1:12" s="6" customFormat="1" x14ac:dyDescent="0.3">
      <c r="A41" s="102" t="s">
        <v>62</v>
      </c>
      <c r="B41" s="103"/>
      <c r="C41" s="103"/>
      <c r="D41" s="103"/>
      <c r="E41" s="103"/>
      <c r="F41" s="103"/>
      <c r="G41" s="103"/>
      <c r="H41" s="103"/>
      <c r="I41" s="104"/>
      <c r="J41" s="45">
        <f t="shared" si="5"/>
        <v>10</v>
      </c>
      <c r="K41" s="44">
        <f t="shared" si="4"/>
        <v>4507.4399999999996</v>
      </c>
      <c r="L41" s="44">
        <f>ROUND('[1]General jul-dic'!$L$41*1.0225,2)</f>
        <v>321.95999999999998</v>
      </c>
    </row>
    <row r="42" spans="1:12" s="31" customFormat="1" x14ac:dyDescent="0.3">
      <c r="A42" s="65" t="s">
        <v>63</v>
      </c>
      <c r="B42" s="66"/>
      <c r="C42" s="67"/>
      <c r="D42" s="67"/>
      <c r="E42" s="67"/>
      <c r="F42" s="107" t="s">
        <v>64</v>
      </c>
      <c r="G42" s="108"/>
      <c r="H42" s="107" t="s">
        <v>65</v>
      </c>
      <c r="I42" s="108"/>
      <c r="J42" s="45">
        <f t="shared" si="5"/>
        <v>11</v>
      </c>
      <c r="K42" s="44">
        <f t="shared" si="4"/>
        <v>5097.68</v>
      </c>
      <c r="L42" s="44">
        <f>ROUND('[1]General jul-dic'!$L$42*1.0225,2)</f>
        <v>364.12</v>
      </c>
    </row>
    <row r="43" spans="1:12" x14ac:dyDescent="0.3">
      <c r="A43" s="68" t="s">
        <v>66</v>
      </c>
      <c r="B43" s="69"/>
      <c r="C43" s="43" t="s">
        <v>67</v>
      </c>
      <c r="D43" s="43" t="s">
        <v>68</v>
      </c>
      <c r="E43" s="43" t="s">
        <v>69</v>
      </c>
      <c r="F43" s="45" t="s">
        <v>70</v>
      </c>
      <c r="G43" s="45" t="s">
        <v>71</v>
      </c>
      <c r="H43" s="45" t="s">
        <v>70</v>
      </c>
      <c r="I43" s="45" t="s">
        <v>71</v>
      </c>
      <c r="J43" s="45">
        <f t="shared" si="5"/>
        <v>12</v>
      </c>
      <c r="K43" s="44">
        <f t="shared" si="4"/>
        <v>5634.8600000000006</v>
      </c>
      <c r="L43" s="44">
        <f>ROUND('[1]General jul-dic'!$L$43*1.0225,2)</f>
        <v>402.49</v>
      </c>
    </row>
    <row r="44" spans="1:12" s="6" customFormat="1" x14ac:dyDescent="0.3">
      <c r="A44" s="70" t="s">
        <v>72</v>
      </c>
      <c r="B44" s="70"/>
      <c r="C44" s="44">
        <f>ROUND('[1]General jul-dic'!$C$44*1.0225,2)</f>
        <v>62.88</v>
      </c>
      <c r="D44" s="44">
        <f>ROUND('[1]General jul-dic'!$D$44*1.0225,2)</f>
        <v>73.31</v>
      </c>
      <c r="E44" s="44">
        <f>C44</f>
        <v>62.88</v>
      </c>
      <c r="F44" s="44">
        <f>ROUND('[1]General jul-dic'!$F$44*1.0225,2)</f>
        <v>26.22</v>
      </c>
      <c r="G44" s="44">
        <f>ROUND('[1]General jul-dic'!$G$44*1.0225,2)</f>
        <v>39.299999999999997</v>
      </c>
      <c r="H44" s="44">
        <f>ROUND('[1]General jul-dic'!$H$44*1.0225,2)</f>
        <v>20.97</v>
      </c>
      <c r="I44" s="44">
        <f>ROUND('[1]General jul-dic'!$I$44*1.0225,2)</f>
        <v>31.43</v>
      </c>
      <c r="J44" s="45">
        <f t="shared" si="5"/>
        <v>13</v>
      </c>
      <c r="K44" s="44">
        <f t="shared" si="4"/>
        <v>6198.22</v>
      </c>
      <c r="L44" s="44">
        <f>ROUND('[1]General jul-dic'!$L$44*1.0225,2)</f>
        <v>442.73</v>
      </c>
    </row>
    <row r="45" spans="1:12" s="6" customFormat="1" x14ac:dyDescent="0.3">
      <c r="A45" s="70" t="s">
        <v>73</v>
      </c>
      <c r="B45" s="70"/>
      <c r="C45" s="44">
        <f>ROUND('[1]General jul-dic'!$C$45*1.0225,2)</f>
        <v>41.9</v>
      </c>
      <c r="D45" s="44">
        <f>ROUND('[1]General jul-dic'!$D$45*1.0225,2)</f>
        <v>52.39</v>
      </c>
      <c r="E45" s="44">
        <f>C45</f>
        <v>41.9</v>
      </c>
      <c r="F45" s="44">
        <f>F44</f>
        <v>26.22</v>
      </c>
      <c r="G45" s="44">
        <f>G44</f>
        <v>39.299999999999997</v>
      </c>
      <c r="H45" s="44">
        <f>H44</f>
        <v>20.97</v>
      </c>
      <c r="I45" s="44">
        <f>I44</f>
        <v>31.43</v>
      </c>
      <c r="J45" s="45">
        <f t="shared" si="5"/>
        <v>14</v>
      </c>
      <c r="K45" s="44">
        <f t="shared" si="4"/>
        <v>6761.72</v>
      </c>
      <c r="L45" s="44">
        <f>ROUND('[1]General jul-dic'!$L$45*1.0225,2)</f>
        <v>482.98</v>
      </c>
    </row>
    <row r="46" spans="1:12" s="6" customFormat="1" x14ac:dyDescent="0.3">
      <c r="A46" s="70" t="s">
        <v>74</v>
      </c>
      <c r="B46" s="70"/>
      <c r="C46" s="44">
        <f>ROUND('[1]General jul-dic'!$C$46*1.0225,2)</f>
        <v>31.44</v>
      </c>
      <c r="D46" s="44">
        <f>ROUND('[1]General jul-dic'!$D$46*1.0225,2)</f>
        <v>41.9</v>
      </c>
      <c r="E46" s="44">
        <f>C46</f>
        <v>31.44</v>
      </c>
      <c r="F46" s="44">
        <f>F44</f>
        <v>26.22</v>
      </c>
      <c r="G46" s="44">
        <f>G44</f>
        <v>39.299999999999997</v>
      </c>
      <c r="H46" s="44">
        <f>H44</f>
        <v>20.97</v>
      </c>
      <c r="I46" s="44">
        <f>I45</f>
        <v>31.43</v>
      </c>
      <c r="J46" s="45">
        <f t="shared" si="5"/>
        <v>15</v>
      </c>
      <c r="K46" s="44">
        <f t="shared" si="4"/>
        <v>7324.8000000000011</v>
      </c>
      <c r="L46" s="44">
        <f>ROUND('[1]General jul-dic'!$L$46*1.0225,2)</f>
        <v>523.20000000000005</v>
      </c>
    </row>
    <row r="47" spans="1:12" s="31" customFormat="1" x14ac:dyDescent="0.3">
      <c r="A47" s="71" t="s">
        <v>75</v>
      </c>
      <c r="B47" s="71"/>
      <c r="C47" s="44">
        <f>ROUND('[1]General jul-dic'!$C$47*1.0225,2)</f>
        <v>20.97</v>
      </c>
      <c r="D47" s="44">
        <f>ROUND('[1]General jul-dic'!$D$47*1.0225,2)</f>
        <v>31.44</v>
      </c>
      <c r="E47" s="44">
        <f>C47</f>
        <v>20.97</v>
      </c>
      <c r="F47" s="44">
        <f>F44</f>
        <v>26.22</v>
      </c>
      <c r="G47" s="44">
        <f>G44</f>
        <v>39.299999999999997</v>
      </c>
      <c r="H47" s="44">
        <f>H44</f>
        <v>20.97</v>
      </c>
      <c r="I47" s="44">
        <f>I46</f>
        <v>31.43</v>
      </c>
      <c r="J47" s="45">
        <f t="shared" si="5"/>
        <v>16</v>
      </c>
      <c r="K47" s="44">
        <f t="shared" si="4"/>
        <v>7888.72</v>
      </c>
      <c r="L47" s="44">
        <f>ROUND('[1]General jul-dic'!$L$47*1.0225,2)</f>
        <v>563.48</v>
      </c>
    </row>
    <row r="48" spans="1:12" s="6" customFormat="1" x14ac:dyDescent="0.3">
      <c r="A48" s="86" t="s">
        <v>76</v>
      </c>
      <c r="B48" s="87"/>
      <c r="C48" s="87"/>
      <c r="D48" s="87"/>
      <c r="E48" s="87"/>
      <c r="F48" s="88"/>
      <c r="G48" s="86" t="s">
        <v>77</v>
      </c>
      <c r="H48" s="87"/>
      <c r="I48" s="88"/>
      <c r="J48" s="45">
        <f t="shared" si="5"/>
        <v>17</v>
      </c>
      <c r="K48" s="44">
        <f t="shared" si="4"/>
        <v>8452.5</v>
      </c>
      <c r="L48" s="44">
        <f>ROUND('[1]General jul-dic'!$L$48*1.0225,2)</f>
        <v>603.75</v>
      </c>
    </row>
    <row r="49" spans="1:12" x14ac:dyDescent="0.3">
      <c r="A49" s="97" t="s">
        <v>78</v>
      </c>
      <c r="B49" s="98"/>
      <c r="C49" s="98"/>
      <c r="D49" s="98"/>
      <c r="E49" s="98"/>
      <c r="F49" s="99"/>
      <c r="G49" s="109" t="s">
        <v>79</v>
      </c>
      <c r="H49" s="110"/>
      <c r="I49" s="111"/>
      <c r="J49" s="45">
        <f t="shared" si="5"/>
        <v>18</v>
      </c>
      <c r="K49" s="44">
        <f t="shared" si="4"/>
        <v>9015.58</v>
      </c>
      <c r="L49" s="44">
        <f>ROUND('[1]General jul-dic'!$L$49*1.0225,2)</f>
        <v>643.97</v>
      </c>
    </row>
    <row r="50" spans="1:12" x14ac:dyDescent="0.3">
      <c r="A50" s="60"/>
      <c r="B50" s="60"/>
      <c r="C50" s="60" t="s">
        <v>80</v>
      </c>
      <c r="D50" s="60" t="s">
        <v>81</v>
      </c>
      <c r="E50" s="60" t="s">
        <v>82</v>
      </c>
      <c r="F50" s="60" t="s">
        <v>82</v>
      </c>
      <c r="G50" s="97" t="s">
        <v>83</v>
      </c>
      <c r="H50" s="98"/>
      <c r="I50" s="99"/>
      <c r="J50" s="45">
        <f t="shared" si="5"/>
        <v>19</v>
      </c>
      <c r="K50" s="44">
        <f t="shared" si="4"/>
        <v>9579.64</v>
      </c>
      <c r="L50" s="44">
        <f>ROUND('[1]General jul-dic'!$L$50*1.0225,2)</f>
        <v>684.26</v>
      </c>
    </row>
    <row r="51" spans="1:12" s="2" customFormat="1" x14ac:dyDescent="0.3">
      <c r="A51" s="63" t="s">
        <v>84</v>
      </c>
      <c r="B51" s="63" t="s">
        <v>85</v>
      </c>
      <c r="C51" s="63" t="s">
        <v>86</v>
      </c>
      <c r="D51" s="63" t="s">
        <v>87</v>
      </c>
      <c r="E51" s="63" t="s">
        <v>88</v>
      </c>
      <c r="F51" s="63" t="s">
        <v>89</v>
      </c>
      <c r="G51" s="41" t="s">
        <v>90</v>
      </c>
      <c r="H51" s="42"/>
      <c r="I51" s="24">
        <f>ROUND('[1]General jul-dic'!$I$51*1.0225,2)</f>
        <v>40.96</v>
      </c>
      <c r="J51" s="45">
        <f t="shared" si="5"/>
        <v>20</v>
      </c>
      <c r="K51" s="44">
        <f t="shared" si="4"/>
        <v>10928.68</v>
      </c>
      <c r="L51" s="44">
        <f>ROUND('[1]General jul-dic'!$L$51*1.0225,2)</f>
        <v>780.62</v>
      </c>
    </row>
    <row r="52" spans="1:12" x14ac:dyDescent="0.3">
      <c r="A52" s="46" t="s">
        <v>91</v>
      </c>
      <c r="B52" s="46" t="s">
        <v>92</v>
      </c>
      <c r="C52" s="46" t="s">
        <v>93</v>
      </c>
      <c r="D52" s="46" t="s">
        <v>93</v>
      </c>
      <c r="E52" s="44">
        <f>ROUND('[1]General jul-dic'!$E$52*1.0225,2)</f>
        <v>31.44</v>
      </c>
      <c r="F52" s="44">
        <f>ROUND('[1]General jul-dic'!$F$52*1.0225,2)</f>
        <v>47.15</v>
      </c>
      <c r="G52" s="86" t="s">
        <v>94</v>
      </c>
      <c r="H52" s="87"/>
      <c r="I52" s="88"/>
      <c r="J52" s="45">
        <f t="shared" si="5"/>
        <v>21</v>
      </c>
      <c r="K52" s="44">
        <f t="shared" si="4"/>
        <v>12294.38</v>
      </c>
      <c r="L52" s="44">
        <f>ROUND('[1]General jul-dic'!$L$52*1.0225,2)</f>
        <v>878.17</v>
      </c>
    </row>
    <row r="53" spans="1:12" x14ac:dyDescent="0.3">
      <c r="A53" s="46" t="s">
        <v>95</v>
      </c>
      <c r="B53" s="46" t="s">
        <v>92</v>
      </c>
      <c r="C53" s="46" t="s">
        <v>96</v>
      </c>
      <c r="D53" s="46" t="s">
        <v>93</v>
      </c>
      <c r="E53" s="44">
        <f>ROUND('[1]General jul-dic'!$E$53*1.0225,2)</f>
        <v>68.14</v>
      </c>
      <c r="F53" s="44">
        <f>ROUND('[1]General jul-dic'!$F$53*1.0225,2)</f>
        <v>102.19</v>
      </c>
      <c r="G53" s="97" t="s">
        <v>97</v>
      </c>
      <c r="H53" s="98"/>
      <c r="I53" s="99"/>
      <c r="J53" s="45">
        <f t="shared" si="5"/>
        <v>22</v>
      </c>
      <c r="K53" s="44">
        <f t="shared" si="4"/>
        <v>13660.220000000001</v>
      </c>
      <c r="L53" s="44">
        <f>ROUND('[1]General jul-dic'!$L$53*1.0225,2)</f>
        <v>975.73</v>
      </c>
    </row>
    <row r="54" spans="1:12" x14ac:dyDescent="0.3">
      <c r="A54" s="46" t="s">
        <v>98</v>
      </c>
      <c r="B54" s="46" t="s">
        <v>92</v>
      </c>
      <c r="C54" s="46" t="s">
        <v>93</v>
      </c>
      <c r="D54" s="46" t="s">
        <v>96</v>
      </c>
      <c r="E54" s="44">
        <f>ROUND('[1]General jul-dic'!$E$54*1.0225,2)</f>
        <v>24.19</v>
      </c>
      <c r="F54" s="44">
        <f>ROUND('[1]General jul-dic'!$F$54*1.0225,2)</f>
        <v>36.270000000000003</v>
      </c>
      <c r="G54" s="89" t="s">
        <v>99</v>
      </c>
      <c r="H54" s="90"/>
      <c r="I54" s="91"/>
      <c r="J54" s="45">
        <f t="shared" si="5"/>
        <v>23</v>
      </c>
      <c r="K54" s="44">
        <f t="shared" si="4"/>
        <v>15741.600000000002</v>
      </c>
      <c r="L54" s="44">
        <f>ROUND('[1]General jul-dic'!$L$54*1.0225,2)</f>
        <v>1124.4000000000001</v>
      </c>
    </row>
    <row r="55" spans="1:12" x14ac:dyDescent="0.3">
      <c r="A55" s="46" t="s">
        <v>100</v>
      </c>
      <c r="B55" s="46" t="s">
        <v>92</v>
      </c>
      <c r="C55" s="46" t="s">
        <v>96</v>
      </c>
      <c r="D55" s="46" t="s">
        <v>96</v>
      </c>
      <c r="E55" s="44">
        <f>ROUND('[1]General jul-dic'!$E$55*1.0225,2)</f>
        <v>52.39</v>
      </c>
      <c r="F55" s="44">
        <f>ROUND('[1]General jul-dic'!$F$55*1.0225,2)</f>
        <v>78.59</v>
      </c>
      <c r="G55" s="72" t="s">
        <v>101</v>
      </c>
      <c r="H55" s="72" t="s">
        <v>102</v>
      </c>
      <c r="I55" s="72" t="s">
        <v>103</v>
      </c>
      <c r="J55" s="45">
        <f t="shared" si="5"/>
        <v>24</v>
      </c>
      <c r="K55" s="44">
        <f t="shared" si="4"/>
        <v>17249.259999999998</v>
      </c>
      <c r="L55" s="44">
        <f>ROUND('[1]General jul-dic'!$L$55*1.0225,2)</f>
        <v>1232.0899999999999</v>
      </c>
    </row>
    <row r="56" spans="1:12" x14ac:dyDescent="0.3">
      <c r="A56" s="46" t="s">
        <v>104</v>
      </c>
      <c r="B56" s="46" t="s">
        <v>105</v>
      </c>
      <c r="C56" s="46" t="s">
        <v>93</v>
      </c>
      <c r="D56" s="64" t="s">
        <v>106</v>
      </c>
      <c r="E56" s="44">
        <f>ROUND('[1]General jul-dic'!$E$56*1.0225,2)</f>
        <v>18.600000000000001</v>
      </c>
      <c r="F56" s="44">
        <f>ROUND('[1]General jul-dic'!$F$56*1.0225,2)</f>
        <v>27.9</v>
      </c>
      <c r="G56" s="74">
        <v>17.93</v>
      </c>
      <c r="H56" s="74">
        <f>G56*30-0.06</f>
        <v>537.84</v>
      </c>
      <c r="I56" s="74">
        <f>H56*14-10.17</f>
        <v>7519.59</v>
      </c>
      <c r="J56" s="45">
        <f t="shared" si="5"/>
        <v>25</v>
      </c>
      <c r="K56" s="44">
        <f t="shared" si="4"/>
        <v>18760</v>
      </c>
      <c r="L56" s="44">
        <f>ROUND('[1]General jul-dic'!$L$56*1.0225,2)</f>
        <v>1340</v>
      </c>
    </row>
    <row r="57" spans="1:12" x14ac:dyDescent="0.3">
      <c r="A57" s="46" t="s">
        <v>107</v>
      </c>
      <c r="B57" s="46" t="s">
        <v>105</v>
      </c>
      <c r="C57" s="46" t="s">
        <v>96</v>
      </c>
      <c r="D57" s="64" t="s">
        <v>106</v>
      </c>
      <c r="E57" s="44">
        <f>ROUND('[1]General jul-dic'!$E$57*1.0225,2)</f>
        <v>40.299999999999997</v>
      </c>
      <c r="F57" s="44">
        <f>ROUND('[1]General jul-dic'!$F$57*1.0225,2)</f>
        <v>60.47</v>
      </c>
      <c r="G57" s="89" t="s">
        <v>108</v>
      </c>
      <c r="H57" s="90"/>
      <c r="I57" s="91"/>
      <c r="J57" s="45">
        <f t="shared" si="5"/>
        <v>26</v>
      </c>
      <c r="K57" s="44">
        <f t="shared" si="4"/>
        <v>20125.98</v>
      </c>
      <c r="L57" s="44">
        <f>ROUND('[1]General jul-dic'!$L$57*1.0225,2)</f>
        <v>1437.57</v>
      </c>
    </row>
    <row r="58" spans="1:12" x14ac:dyDescent="0.3">
      <c r="A58" s="92" t="s">
        <v>109</v>
      </c>
      <c r="B58" s="93"/>
      <c r="C58" s="93"/>
      <c r="D58" s="93"/>
      <c r="E58" s="94"/>
      <c r="G58" s="72" t="s">
        <v>101</v>
      </c>
      <c r="H58" s="72" t="s">
        <v>102</v>
      </c>
      <c r="I58" s="72" t="s">
        <v>103</v>
      </c>
      <c r="J58" s="45">
        <f t="shared" si="5"/>
        <v>27</v>
      </c>
      <c r="K58" s="44">
        <f t="shared" si="4"/>
        <v>21491.82</v>
      </c>
      <c r="L58" s="44">
        <f>ROUND('[1]General jul-dic'!$L$58*1.0225,2)</f>
        <v>1535.13</v>
      </c>
    </row>
    <row r="59" spans="1:12" x14ac:dyDescent="0.3">
      <c r="A59" s="95" t="s">
        <v>110</v>
      </c>
      <c r="B59" s="96"/>
      <c r="C59" s="95" t="s">
        <v>111</v>
      </c>
      <c r="D59" s="96"/>
      <c r="E59" s="45" t="s">
        <v>112</v>
      </c>
      <c r="G59" s="74">
        <f>G56</f>
        <v>17.93</v>
      </c>
      <c r="H59" s="74">
        <f>G59*30-0.06</f>
        <v>537.84</v>
      </c>
      <c r="I59" s="74">
        <f>H59*12-0.05</f>
        <v>6454.03</v>
      </c>
      <c r="J59" s="45">
        <f t="shared" si="5"/>
        <v>28</v>
      </c>
      <c r="K59" s="44">
        <f t="shared" si="4"/>
        <v>22858.080000000002</v>
      </c>
      <c r="L59" s="44">
        <f>ROUND('[1]General jul-dic'!$L$59*1.0225,2)</f>
        <v>1632.72</v>
      </c>
    </row>
    <row r="60" spans="1:12" x14ac:dyDescent="0.3">
      <c r="A60" s="95" t="s">
        <v>113</v>
      </c>
      <c r="B60" s="96"/>
      <c r="C60" s="95" t="s">
        <v>114</v>
      </c>
      <c r="D60" s="96"/>
      <c r="E60" s="24">
        <f>ROUND('[1]General jul-dic'!$E$60*1.0225,2)</f>
        <v>31.44</v>
      </c>
      <c r="G60" s="86" t="s">
        <v>115</v>
      </c>
      <c r="H60" s="87"/>
      <c r="I60" s="88"/>
      <c r="J60" s="45">
        <f t="shared" si="5"/>
        <v>29</v>
      </c>
      <c r="K60" s="44">
        <f t="shared" si="4"/>
        <v>24223.360000000001</v>
      </c>
      <c r="L60" s="44">
        <f>ROUND('[1]General jul-dic'!$L$60*1.0225,2)</f>
        <v>1730.24</v>
      </c>
    </row>
    <row r="61" spans="1:12" x14ac:dyDescent="0.3">
      <c r="A61" s="95" t="s">
        <v>113</v>
      </c>
      <c r="B61" s="96"/>
      <c r="C61" s="95" t="s">
        <v>116</v>
      </c>
      <c r="D61" s="96"/>
      <c r="E61" s="24">
        <f>ROUND('[1]General jul-dic'!$E$61*1.0225,2)</f>
        <v>68.14</v>
      </c>
      <c r="G61" s="97" t="s">
        <v>117</v>
      </c>
      <c r="H61" s="98"/>
      <c r="I61" s="99"/>
      <c r="J61" s="45">
        <f t="shared" si="5"/>
        <v>30</v>
      </c>
      <c r="K61" s="44">
        <f t="shared" si="4"/>
        <v>25589.62</v>
      </c>
      <c r="L61" s="44">
        <f>ROUND('[1]General jul-dic'!$L$61*1.0225,2)</f>
        <v>1827.83</v>
      </c>
    </row>
    <row r="62" spans="1:12" x14ac:dyDescent="0.3">
      <c r="A62" s="95" t="s">
        <v>118</v>
      </c>
      <c r="B62" s="96"/>
      <c r="C62" s="95" t="s">
        <v>114</v>
      </c>
      <c r="D62" s="96"/>
      <c r="E62" s="24">
        <f>ROUND('[1]General jul-dic'!$E$62*1.0225,2)</f>
        <v>10.49</v>
      </c>
      <c r="G62" s="43" t="s">
        <v>101</v>
      </c>
      <c r="H62" s="43" t="s">
        <v>102</v>
      </c>
      <c r="I62" s="45" t="s">
        <v>103</v>
      </c>
      <c r="J62" s="86" t="s">
        <v>119</v>
      </c>
      <c r="K62" s="87"/>
      <c r="L62" s="88"/>
    </row>
    <row r="63" spans="1:12" x14ac:dyDescent="0.3">
      <c r="A63" s="95" t="s">
        <v>118</v>
      </c>
      <c r="B63" s="96"/>
      <c r="C63" s="95" t="s">
        <v>116</v>
      </c>
      <c r="D63" s="96"/>
      <c r="E63" s="24">
        <f>ROUND('[1]General jul-dic'!$E$63*1.0225,2)</f>
        <v>22.74</v>
      </c>
      <c r="G63" s="44">
        <v>30</v>
      </c>
      <c r="H63" s="44">
        <f>G63*30</f>
        <v>900</v>
      </c>
      <c r="I63" s="44">
        <f>H63*14</f>
        <v>12600</v>
      </c>
      <c r="J63" s="97" t="s">
        <v>120</v>
      </c>
      <c r="K63" s="98"/>
      <c r="L63" s="99"/>
    </row>
    <row r="64" spans="1:12" x14ac:dyDescent="0.3">
      <c r="A64" s="86" t="s">
        <v>121</v>
      </c>
      <c r="B64" s="87"/>
      <c r="C64" s="87"/>
      <c r="D64" s="87"/>
      <c r="E64" s="87"/>
      <c r="F64" s="88"/>
      <c r="G64" s="86" t="s">
        <v>122</v>
      </c>
      <c r="H64" s="87"/>
      <c r="I64" s="88"/>
      <c r="J64" s="17"/>
      <c r="K64" s="18"/>
      <c r="L64" s="46" t="s">
        <v>11</v>
      </c>
    </row>
    <row r="65" spans="1:12" x14ac:dyDescent="0.3">
      <c r="A65" s="97" t="s">
        <v>123</v>
      </c>
      <c r="B65" s="98"/>
      <c r="C65" s="98"/>
      <c r="D65" s="98"/>
      <c r="E65" s="98"/>
      <c r="F65" s="99"/>
      <c r="G65" s="97" t="s">
        <v>124</v>
      </c>
      <c r="H65" s="98"/>
      <c r="I65" s="99"/>
      <c r="J65" s="47" t="s">
        <v>125</v>
      </c>
      <c r="K65" s="47"/>
      <c r="L65" s="48">
        <f>ROUND('[1]General jul-dic'!$L$65*1.0225,6)</f>
        <v>0.121811</v>
      </c>
    </row>
    <row r="66" spans="1:12" x14ac:dyDescent="0.3">
      <c r="A66" s="72" t="s">
        <v>126</v>
      </c>
      <c r="B66" s="72" t="s">
        <v>127</v>
      </c>
      <c r="C66" s="89" t="s">
        <v>128</v>
      </c>
      <c r="D66" s="91"/>
      <c r="E66" s="89" t="s">
        <v>129</v>
      </c>
      <c r="F66" s="91"/>
      <c r="G66" s="75"/>
      <c r="H66" s="45" t="s">
        <v>130</v>
      </c>
      <c r="I66" s="45" t="s">
        <v>131</v>
      </c>
      <c r="J66" s="47" t="s">
        <v>132</v>
      </c>
      <c r="K66" s="47"/>
      <c r="L66" s="24">
        <f>ROUND('[1]General jul-dic'!$L$66*1.0225,2)</f>
        <v>0.64</v>
      </c>
    </row>
    <row r="67" spans="1:12" x14ac:dyDescent="0.3">
      <c r="A67" s="73">
        <v>1</v>
      </c>
      <c r="B67" s="73" t="s">
        <v>1</v>
      </c>
      <c r="C67" s="74">
        <v>1466.4</v>
      </c>
      <c r="D67" s="73" t="s">
        <v>44</v>
      </c>
      <c r="E67" s="74">
        <v>4070.1</v>
      </c>
      <c r="F67" s="73" t="s">
        <v>44</v>
      </c>
      <c r="G67" s="75" t="s">
        <v>133</v>
      </c>
      <c r="H67" s="76">
        <v>42.56</v>
      </c>
      <c r="I67" s="75">
        <v>5.85</v>
      </c>
      <c r="J67" s="47" t="s">
        <v>134</v>
      </c>
      <c r="K67" s="47"/>
      <c r="L67" s="48">
        <f>ROUND('[1]General jul-dic'!$L$67*1.0225,6)</f>
        <v>0.23227999999999999</v>
      </c>
    </row>
    <row r="68" spans="1:12" x14ac:dyDescent="0.3">
      <c r="A68" s="73">
        <v>2</v>
      </c>
      <c r="B68" s="73" t="s">
        <v>2</v>
      </c>
      <c r="C68" s="74">
        <v>1215.9000000000001</v>
      </c>
      <c r="D68" s="73" t="s">
        <v>44</v>
      </c>
      <c r="E68" s="74">
        <f>E67</f>
        <v>4070.1</v>
      </c>
      <c r="F68" s="73" t="s">
        <v>44</v>
      </c>
      <c r="G68" s="75" t="s">
        <v>135</v>
      </c>
      <c r="H68" s="75">
        <v>8.49</v>
      </c>
      <c r="I68" s="75"/>
      <c r="J68" s="47" t="s">
        <v>136</v>
      </c>
      <c r="K68" s="47"/>
      <c r="L68" s="48">
        <f>ROUND('[1]General jul-dic'!$L$68*1.0225,6)</f>
        <v>0.32555800000000001</v>
      </c>
    </row>
    <row r="69" spans="1:12" x14ac:dyDescent="0.3">
      <c r="A69" s="73">
        <v>3</v>
      </c>
      <c r="B69" s="73"/>
      <c r="C69" s="74">
        <v>1057.8</v>
      </c>
      <c r="D69" s="73" t="s">
        <v>44</v>
      </c>
      <c r="E69" s="74">
        <f>E67</f>
        <v>4070.1</v>
      </c>
      <c r="F69" s="73" t="s">
        <v>44</v>
      </c>
      <c r="J69" s="100" t="s">
        <v>137</v>
      </c>
      <c r="K69" s="101"/>
      <c r="L69" s="48">
        <f>ROUND('[1]General jul-dic'!$L$69*1.0225,6)</f>
        <v>7.5901999999999997E-2</v>
      </c>
    </row>
    <row r="70" spans="1:12" x14ac:dyDescent="0.3">
      <c r="A70" s="73">
        <v>4</v>
      </c>
      <c r="B70" s="73"/>
      <c r="C70" s="74">
        <v>1050</v>
      </c>
      <c r="D70" s="73" t="s">
        <v>44</v>
      </c>
      <c r="E70" s="74">
        <f>E67</f>
        <v>4070.1</v>
      </c>
      <c r="F70" s="73" t="s">
        <v>44</v>
      </c>
      <c r="H70" s="92" t="s">
        <v>138</v>
      </c>
      <c r="I70" s="93"/>
      <c r="J70" s="93"/>
      <c r="K70" s="93"/>
      <c r="L70" s="94"/>
    </row>
    <row r="71" spans="1:12" x14ac:dyDescent="0.3">
      <c r="A71" s="73">
        <v>5</v>
      </c>
      <c r="B71" s="73" t="s">
        <v>3</v>
      </c>
      <c r="C71" s="74">
        <f>C70</f>
        <v>1050</v>
      </c>
      <c r="D71" s="73" t="s">
        <v>44</v>
      </c>
      <c r="E71" s="74">
        <f>E67</f>
        <v>4070.1</v>
      </c>
      <c r="F71" s="73" t="s">
        <v>44</v>
      </c>
      <c r="H71" s="39"/>
      <c r="I71" s="95" t="s">
        <v>139</v>
      </c>
      <c r="J71" s="96"/>
      <c r="K71" s="95" t="s">
        <v>140</v>
      </c>
      <c r="L71" s="96"/>
    </row>
    <row r="72" spans="1:12" x14ac:dyDescent="0.3">
      <c r="A72" s="73">
        <v>6</v>
      </c>
      <c r="B72" s="73" t="s">
        <v>9</v>
      </c>
      <c r="C72" s="74">
        <f>C70</f>
        <v>1050</v>
      </c>
      <c r="D72" s="73" t="s">
        <v>44</v>
      </c>
      <c r="E72" s="74">
        <f>E67</f>
        <v>4070.1</v>
      </c>
      <c r="F72" s="73" t="s">
        <v>44</v>
      </c>
      <c r="H72" s="40" t="s">
        <v>0</v>
      </c>
      <c r="I72" s="40" t="s">
        <v>10</v>
      </c>
      <c r="J72" s="40" t="s">
        <v>11</v>
      </c>
      <c r="K72" s="40" t="s">
        <v>10</v>
      </c>
      <c r="L72" s="40" t="s">
        <v>11</v>
      </c>
    </row>
    <row r="73" spans="1:12" x14ac:dyDescent="0.3">
      <c r="A73" s="73">
        <v>7</v>
      </c>
      <c r="B73" s="73" t="s">
        <v>8</v>
      </c>
      <c r="C73" s="74">
        <f>C70</f>
        <v>1050</v>
      </c>
      <c r="D73" s="73" t="s">
        <v>44</v>
      </c>
      <c r="E73" s="74">
        <f>E67</f>
        <v>4070.1</v>
      </c>
      <c r="F73" s="73" t="s">
        <v>44</v>
      </c>
      <c r="H73" s="49" t="s">
        <v>4</v>
      </c>
      <c r="I73" s="10"/>
      <c r="J73" s="10"/>
      <c r="K73" s="24">
        <f>L73*14</f>
        <v>1856.5400000000002</v>
      </c>
      <c r="L73" s="24">
        <f>ROUND('[1]General jul-dic'!$L$73*1.0225,2)</f>
        <v>132.61000000000001</v>
      </c>
    </row>
    <row r="74" spans="1:12" x14ac:dyDescent="0.3">
      <c r="A74" s="73">
        <v>8</v>
      </c>
      <c r="B74" s="73"/>
      <c r="C74" s="74">
        <f>C73/30</f>
        <v>35</v>
      </c>
      <c r="D74" s="73" t="s">
        <v>141</v>
      </c>
      <c r="E74" s="74">
        <f>E73/30</f>
        <v>135.66999999999999</v>
      </c>
      <c r="F74" s="73" t="s">
        <v>141</v>
      </c>
      <c r="H74" s="13" t="s">
        <v>142</v>
      </c>
      <c r="I74" s="24">
        <f>J74*14</f>
        <v>3066</v>
      </c>
      <c r="J74" s="24">
        <f>ROUND('[1]General jul-dic'!$J$74*1.0225,2)</f>
        <v>219</v>
      </c>
      <c r="K74" s="24">
        <f>L74*14</f>
        <v>3713.36</v>
      </c>
      <c r="L74" s="24">
        <f>ROUND('[1]General jul-dic'!$L$74*1.0225,2)</f>
        <v>265.24</v>
      </c>
    </row>
    <row r="75" spans="1:12" x14ac:dyDescent="0.3">
      <c r="A75" s="73">
        <v>9</v>
      </c>
      <c r="B75" s="73"/>
      <c r="C75" s="74">
        <f>C74</f>
        <v>35</v>
      </c>
      <c r="D75" s="73" t="s">
        <v>141</v>
      </c>
      <c r="E75" s="74">
        <f>E74</f>
        <v>135.66999999999999</v>
      </c>
      <c r="F75" s="73" t="s">
        <v>141</v>
      </c>
      <c r="H75" s="13" t="s">
        <v>143</v>
      </c>
      <c r="I75" s="24">
        <f>J75*14</f>
        <v>6132.42</v>
      </c>
      <c r="J75" s="24">
        <f>ROUND('[1]General jul-dic'!$J$75*1.0225,2)</f>
        <v>438.03</v>
      </c>
      <c r="K75" s="24">
        <f>L75*14</f>
        <v>5569.9000000000005</v>
      </c>
      <c r="L75" s="24">
        <f>ROUND('[1]General jul-dic'!$L$75*1.0225,2)</f>
        <v>397.85</v>
      </c>
    </row>
    <row r="76" spans="1:12" x14ac:dyDescent="0.3">
      <c r="A76" s="73">
        <v>10</v>
      </c>
      <c r="B76" s="73"/>
      <c r="C76" s="74">
        <f>C74</f>
        <v>35</v>
      </c>
      <c r="D76" s="73" t="s">
        <v>141</v>
      </c>
      <c r="E76" s="74">
        <f>E74</f>
        <v>135.66999999999999</v>
      </c>
      <c r="F76" s="73" t="s">
        <v>141</v>
      </c>
      <c r="H76" s="13" t="s">
        <v>144</v>
      </c>
      <c r="I76" s="24">
        <f>J76*14</f>
        <v>9198.42</v>
      </c>
      <c r="J76" s="24">
        <f>ROUND('[1]General jul-dic'!$J$76*1.0225,2)</f>
        <v>657.03</v>
      </c>
      <c r="K76" s="24">
        <f>L76*14</f>
        <v>7426.72</v>
      </c>
      <c r="L76" s="24">
        <f>ROUND('[1]General jul-dic'!$L$76*1.0225,2)</f>
        <v>530.48</v>
      </c>
    </row>
    <row r="77" spans="1:12" x14ac:dyDescent="0.3">
      <c r="A77" s="73">
        <v>11</v>
      </c>
      <c r="B77" s="73"/>
      <c r="C77" s="74">
        <f>C74</f>
        <v>35</v>
      </c>
      <c r="D77" s="73" t="s">
        <v>141</v>
      </c>
      <c r="E77" s="74">
        <f>E74</f>
        <v>135.66999999999999</v>
      </c>
      <c r="F77" s="73" t="s">
        <v>141</v>
      </c>
      <c r="H77" s="13" t="s">
        <v>145</v>
      </c>
      <c r="I77" s="24">
        <f>J77*14</f>
        <v>12264.84</v>
      </c>
      <c r="J77" s="24">
        <f>ROUND('[1]General jul-dic'!$J$77*1.0225,2)</f>
        <v>876.06</v>
      </c>
      <c r="K77" s="10"/>
      <c r="L77" s="10"/>
    </row>
  </sheetData>
  <mergeCells count="59">
    <mergeCell ref="H26:I26"/>
    <mergeCell ref="E1:F1"/>
    <mergeCell ref="E2:F2"/>
    <mergeCell ref="C4:D4"/>
    <mergeCell ref="E4:F4"/>
    <mergeCell ref="G4:H4"/>
    <mergeCell ref="I4:J4"/>
    <mergeCell ref="K4:L4"/>
    <mergeCell ref="A16:L16"/>
    <mergeCell ref="A19:L19"/>
    <mergeCell ref="A25:G25"/>
    <mergeCell ref="H25:I25"/>
    <mergeCell ref="H27:I27"/>
    <mergeCell ref="H29:I29"/>
    <mergeCell ref="J29:L29"/>
    <mergeCell ref="A30:G30"/>
    <mergeCell ref="H30:I30"/>
    <mergeCell ref="J30:L30"/>
    <mergeCell ref="G52:I52"/>
    <mergeCell ref="G53:I53"/>
    <mergeCell ref="G54:I54"/>
    <mergeCell ref="A33:G33"/>
    <mergeCell ref="H33:I33"/>
    <mergeCell ref="A35:G35"/>
    <mergeCell ref="H36:I36"/>
    <mergeCell ref="A41:I41"/>
    <mergeCell ref="A48:F48"/>
    <mergeCell ref="G48:I48"/>
    <mergeCell ref="H42:I42"/>
    <mergeCell ref="F42:G42"/>
    <mergeCell ref="A49:F49"/>
    <mergeCell ref="G49:I49"/>
    <mergeCell ref="G50:I50"/>
    <mergeCell ref="H70:L70"/>
    <mergeCell ref="I71:J71"/>
    <mergeCell ref="K71:L71"/>
    <mergeCell ref="A63:B63"/>
    <mergeCell ref="C63:D63"/>
    <mergeCell ref="J63:L63"/>
    <mergeCell ref="A64:F64"/>
    <mergeCell ref="G64:I64"/>
    <mergeCell ref="A65:F65"/>
    <mergeCell ref="G65:I65"/>
    <mergeCell ref="C66:D66"/>
    <mergeCell ref="E66:F66"/>
    <mergeCell ref="J69:K69"/>
    <mergeCell ref="J62:L62"/>
    <mergeCell ref="G57:I57"/>
    <mergeCell ref="A58:E58"/>
    <mergeCell ref="A59:B59"/>
    <mergeCell ref="C59:D59"/>
    <mergeCell ref="A60:B60"/>
    <mergeCell ref="C60:D60"/>
    <mergeCell ref="G60:I60"/>
    <mergeCell ref="A61:B61"/>
    <mergeCell ref="C61:D61"/>
    <mergeCell ref="G61:I61"/>
    <mergeCell ref="A62:B62"/>
    <mergeCell ref="C62:D6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baseColWidth="10" defaultRowHeight="14.4" x14ac:dyDescent="0.3"/>
  <cols>
    <col min="1" max="1" width="12.33203125" bestFit="1" customWidth="1"/>
    <col min="2" max="2" width="54.6640625" customWidth="1"/>
  </cols>
  <sheetData>
    <row r="1" spans="1:4" x14ac:dyDescent="0.3">
      <c r="A1" s="130" t="s">
        <v>149</v>
      </c>
      <c r="B1" s="130"/>
      <c r="C1" s="130"/>
      <c r="D1" s="130"/>
    </row>
    <row r="2" spans="1:4" x14ac:dyDescent="0.3">
      <c r="A2" s="131" t="s">
        <v>150</v>
      </c>
      <c r="B2" s="131"/>
      <c r="C2" s="131"/>
      <c r="D2" s="131"/>
    </row>
    <row r="3" spans="1:4" x14ac:dyDescent="0.3">
      <c r="A3" s="132"/>
      <c r="B3" s="132"/>
      <c r="C3" s="132"/>
      <c r="D3" s="132"/>
    </row>
    <row r="4" spans="1:4" x14ac:dyDescent="0.3">
      <c r="A4" s="133" t="s">
        <v>151</v>
      </c>
      <c r="B4" s="134"/>
      <c r="C4" s="133" t="s">
        <v>43</v>
      </c>
      <c r="D4" s="133" t="s">
        <v>44</v>
      </c>
    </row>
    <row r="5" spans="1:4" x14ac:dyDescent="0.3">
      <c r="A5" s="135" t="s">
        <v>152</v>
      </c>
      <c r="B5" s="136"/>
      <c r="C5" s="137"/>
      <c r="D5" s="137"/>
    </row>
    <row r="6" spans="1:4" x14ac:dyDescent="0.3">
      <c r="A6" s="138" t="s">
        <v>153</v>
      </c>
      <c r="B6" s="139"/>
      <c r="C6" s="140"/>
      <c r="D6" s="140"/>
    </row>
    <row r="7" spans="1:4" x14ac:dyDescent="0.3">
      <c r="A7" s="141" t="s">
        <v>154</v>
      </c>
      <c r="B7" s="142" t="s">
        <v>155</v>
      </c>
      <c r="C7" s="140">
        <f>D7*14</f>
        <v>53595.5</v>
      </c>
      <c r="D7" s="140">
        <v>3828.25</v>
      </c>
    </row>
    <row r="8" spans="1:4" x14ac:dyDescent="0.3">
      <c r="A8" s="135" t="s">
        <v>156</v>
      </c>
      <c r="B8" s="136"/>
      <c r="C8" s="137"/>
      <c r="D8" s="137"/>
    </row>
    <row r="9" spans="1:4" x14ac:dyDescent="0.3">
      <c r="A9" s="143" t="s">
        <v>157</v>
      </c>
      <c r="B9" s="144" t="s">
        <v>158</v>
      </c>
      <c r="C9" s="145"/>
      <c r="D9" s="145"/>
    </row>
    <row r="10" spans="1:4" x14ac:dyDescent="0.3">
      <c r="A10" s="146"/>
      <c r="B10" s="147" t="s">
        <v>159</v>
      </c>
      <c r="C10" s="145"/>
      <c r="D10" s="145"/>
    </row>
    <row r="11" spans="1:4" x14ac:dyDescent="0.3">
      <c r="A11" s="146"/>
      <c r="B11" s="147" t="s">
        <v>160</v>
      </c>
      <c r="C11" s="145"/>
      <c r="D11" s="145"/>
    </row>
    <row r="12" spans="1:4" x14ac:dyDescent="0.3">
      <c r="A12" s="146"/>
      <c r="B12" s="147" t="s">
        <v>161</v>
      </c>
      <c r="C12" s="145"/>
      <c r="D12" s="145"/>
    </row>
    <row r="13" spans="1:4" x14ac:dyDescent="0.3">
      <c r="A13" s="146"/>
      <c r="B13" s="147" t="s">
        <v>162</v>
      </c>
      <c r="C13" s="145"/>
      <c r="D13" s="145"/>
    </row>
    <row r="14" spans="1:4" x14ac:dyDescent="0.3">
      <c r="A14" s="146"/>
      <c r="B14" s="147" t="s">
        <v>163</v>
      </c>
      <c r="C14" s="145"/>
      <c r="D14" s="145"/>
    </row>
    <row r="15" spans="1:4" x14ac:dyDescent="0.3">
      <c r="A15" s="146"/>
      <c r="B15" s="147" t="s">
        <v>164</v>
      </c>
      <c r="C15" s="145"/>
      <c r="D15" s="145"/>
    </row>
    <row r="16" spans="1:4" x14ac:dyDescent="0.3">
      <c r="A16" s="146"/>
      <c r="B16" s="147" t="s">
        <v>165</v>
      </c>
      <c r="C16" s="145"/>
      <c r="D16" s="145"/>
    </row>
    <row r="17" spans="1:4" x14ac:dyDescent="0.3">
      <c r="A17" s="146"/>
      <c r="B17" s="147" t="s">
        <v>166</v>
      </c>
      <c r="C17" s="145"/>
      <c r="D17" s="145"/>
    </row>
    <row r="18" spans="1:4" x14ac:dyDescent="0.3">
      <c r="A18" s="146"/>
      <c r="B18" s="147" t="s">
        <v>167</v>
      </c>
      <c r="C18" s="145"/>
      <c r="D18" s="145"/>
    </row>
    <row r="19" spans="1:4" x14ac:dyDescent="0.3">
      <c r="A19" s="148"/>
      <c r="B19" s="142" t="s">
        <v>168</v>
      </c>
      <c r="C19" s="140">
        <f>D19*14</f>
        <v>53595.5</v>
      </c>
      <c r="D19" s="140">
        <v>3828.25</v>
      </c>
    </row>
    <row r="20" spans="1:4" x14ac:dyDescent="0.3">
      <c r="A20" s="141" t="s">
        <v>169</v>
      </c>
      <c r="B20" s="142" t="s">
        <v>170</v>
      </c>
      <c r="C20" s="140">
        <f>D20*14</f>
        <v>53595.5</v>
      </c>
      <c r="D20" s="140">
        <v>3828.25</v>
      </c>
    </row>
    <row r="21" spans="1:4" x14ac:dyDescent="0.3">
      <c r="A21" s="149" t="s">
        <v>171</v>
      </c>
      <c r="B21" s="134" t="s">
        <v>172</v>
      </c>
      <c r="C21" s="140">
        <f>D21*14</f>
        <v>53595.5</v>
      </c>
      <c r="D21" s="140">
        <v>3828.25</v>
      </c>
    </row>
    <row r="22" spans="1:4" x14ac:dyDescent="0.3">
      <c r="A22" s="150" t="s">
        <v>173</v>
      </c>
      <c r="B22" s="151" t="s">
        <v>174</v>
      </c>
      <c r="C22" s="152"/>
      <c r="D22" s="152"/>
    </row>
    <row r="23" spans="1:4" x14ac:dyDescent="0.3">
      <c r="A23" s="153"/>
      <c r="B23" s="154" t="s">
        <v>175</v>
      </c>
      <c r="C23" s="145"/>
      <c r="D23" s="145"/>
    </row>
    <row r="24" spans="1:4" x14ac:dyDescent="0.3">
      <c r="A24" s="148"/>
      <c r="B24" s="155" t="s">
        <v>176</v>
      </c>
      <c r="C24" s="140">
        <f>D24*14</f>
        <v>53595.5</v>
      </c>
      <c r="D24" s="140">
        <v>3828.25</v>
      </c>
    </row>
    <row r="25" spans="1:4" x14ac:dyDescent="0.3">
      <c r="A25" s="141" t="s">
        <v>177</v>
      </c>
      <c r="B25" s="142" t="s">
        <v>178</v>
      </c>
      <c r="C25" s="140">
        <f>D25*14</f>
        <v>53595.5</v>
      </c>
      <c r="D25" s="140">
        <v>3828.25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/>
  </sheetViews>
  <sheetFormatPr baseColWidth="10" defaultColWidth="11.44140625" defaultRowHeight="14.4" x14ac:dyDescent="0.3"/>
  <cols>
    <col min="1" max="3" width="11.44140625" style="1"/>
    <col min="4" max="4" width="12.33203125" style="1" customWidth="1"/>
    <col min="5" max="10" width="11.44140625" style="1"/>
    <col min="11" max="11" width="12.33203125" style="1" bestFit="1" customWidth="1"/>
    <col min="12" max="16384" width="11.44140625" style="1"/>
  </cols>
  <sheetData>
    <row r="1" spans="1:12" x14ac:dyDescent="0.3">
      <c r="B1" s="2"/>
      <c r="C1" s="2"/>
      <c r="D1" s="2"/>
      <c r="E1" s="123" t="s">
        <v>146</v>
      </c>
      <c r="F1" s="124"/>
      <c r="G1" s="2"/>
      <c r="H1" s="2"/>
      <c r="I1" s="2"/>
      <c r="J1" s="2"/>
      <c r="K1" s="2"/>
      <c r="L1" s="2"/>
    </row>
    <row r="2" spans="1:12" x14ac:dyDescent="0.3">
      <c r="B2" s="2"/>
      <c r="C2" s="2"/>
      <c r="D2" s="2"/>
      <c r="E2" s="123" t="s">
        <v>148</v>
      </c>
      <c r="F2" s="124"/>
      <c r="G2" s="2"/>
      <c r="H2" s="2"/>
      <c r="I2" s="2"/>
      <c r="J2" s="2"/>
      <c r="K2" s="2"/>
      <c r="L2" s="2"/>
    </row>
    <row r="3" spans="1:12" x14ac:dyDescent="0.3">
      <c r="A3" s="3" t="s">
        <v>5</v>
      </c>
      <c r="B3" s="4">
        <v>2.5</v>
      </c>
      <c r="K3" s="5" t="s">
        <v>6</v>
      </c>
      <c r="L3" s="6">
        <v>1592</v>
      </c>
    </row>
    <row r="4" spans="1:12" s="9" customFormat="1" x14ac:dyDescent="0.3">
      <c r="A4" s="7" t="s">
        <v>7</v>
      </c>
      <c r="B4" s="8"/>
      <c r="C4" s="102" t="s">
        <v>1</v>
      </c>
      <c r="D4" s="104"/>
      <c r="E4" s="102" t="s">
        <v>2</v>
      </c>
      <c r="F4" s="104"/>
      <c r="G4" s="102" t="s">
        <v>3</v>
      </c>
      <c r="H4" s="104"/>
      <c r="I4" s="102" t="s">
        <v>8</v>
      </c>
      <c r="J4" s="104"/>
      <c r="K4" s="102" t="s">
        <v>9</v>
      </c>
      <c r="L4" s="104"/>
    </row>
    <row r="5" spans="1:12" x14ac:dyDescent="0.3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">
      <c r="A6" s="14"/>
      <c r="C6" s="13" t="s">
        <v>10</v>
      </c>
      <c r="D6" s="13" t="s">
        <v>11</v>
      </c>
      <c r="E6" s="13" t="s">
        <v>10</v>
      </c>
      <c r="F6" s="13" t="s">
        <v>11</v>
      </c>
      <c r="G6" s="13" t="s">
        <v>10</v>
      </c>
      <c r="H6" s="13" t="s">
        <v>11</v>
      </c>
      <c r="I6" s="13" t="s">
        <v>10</v>
      </c>
      <c r="J6" s="13" t="s">
        <v>11</v>
      </c>
      <c r="K6" s="13" t="s">
        <v>10</v>
      </c>
      <c r="L6" s="13" t="s">
        <v>11</v>
      </c>
    </row>
    <row r="7" spans="1:12" x14ac:dyDescent="0.3">
      <c r="A7" s="15" t="s">
        <v>12</v>
      </c>
      <c r="B7" s="15"/>
      <c r="C7" s="16">
        <f>D7*14</f>
        <v>26897.360000000001</v>
      </c>
      <c r="D7" s="16">
        <f>ROUND('[1]General jul-dic'!$D$7*1.025,2)</f>
        <v>1921.24</v>
      </c>
      <c r="E7" s="16">
        <f>F7*14</f>
        <v>22627.78</v>
      </c>
      <c r="F7" s="16">
        <f>ROUND('[1]General jul-dic'!$F$7*1.025,2)</f>
        <v>1616.27</v>
      </c>
      <c r="G7" s="16">
        <f t="shared" ref="G7:G12" si="0">H7*14</f>
        <v>18770.64</v>
      </c>
      <c r="H7" s="16">
        <f>ROUND('[1]General jul-dic'!$H$7*1.025,2)</f>
        <v>1340.76</v>
      </c>
      <c r="I7" s="16">
        <f t="shared" ref="I7:I12" si="1">J7*14</f>
        <v>16347.800000000001</v>
      </c>
      <c r="J7" s="16">
        <f>ROUND('[1]General jul-dic'!$J$7*1.025,2)</f>
        <v>1167.7</v>
      </c>
      <c r="K7" s="16">
        <f>L7*14</f>
        <v>14379.679999999998</v>
      </c>
      <c r="L7" s="16">
        <f>ROUND('[1]General jul-dic'!$L$7*1.025,2)</f>
        <v>1027.1199999999999</v>
      </c>
    </row>
    <row r="8" spans="1:12" s="6" customFormat="1" x14ac:dyDescent="0.3">
      <c r="A8" s="15" t="s">
        <v>13</v>
      </c>
      <c r="B8" s="15"/>
      <c r="C8" s="16">
        <f>D8*14</f>
        <v>2420.7399999999998</v>
      </c>
      <c r="D8" s="16">
        <f>ROUND(D7*0.09,2)</f>
        <v>172.91</v>
      </c>
      <c r="E8" s="16">
        <f>F8*14</f>
        <v>2036.44</v>
      </c>
      <c r="F8" s="16">
        <f>ROUND(F7*0.09,2)</f>
        <v>145.46</v>
      </c>
      <c r="G8" s="16">
        <f t="shared" si="0"/>
        <v>1689.38</v>
      </c>
      <c r="H8" s="16">
        <f>ROUND(H7*0.09,2)</f>
        <v>120.67</v>
      </c>
      <c r="I8" s="16">
        <f t="shared" si="1"/>
        <v>1471.26</v>
      </c>
      <c r="J8" s="16">
        <f>ROUND(J7*0.09,2)</f>
        <v>105.09</v>
      </c>
      <c r="K8" s="16">
        <f>L8*14</f>
        <v>1294.1599999999999</v>
      </c>
      <c r="L8" s="16">
        <f>ROUND(L7*0.09,2)</f>
        <v>92.44</v>
      </c>
    </row>
    <row r="9" spans="1:12" s="6" customFormat="1" x14ac:dyDescent="0.3">
      <c r="A9" s="61" t="s">
        <v>14</v>
      </c>
      <c r="B9" s="61"/>
      <c r="C9" s="62">
        <f>D9*14</f>
        <v>934.07999999999993</v>
      </c>
      <c r="D9" s="62">
        <f>ROUND('[1]General jul-dic'!$D$9*1.025,2)</f>
        <v>66.72</v>
      </c>
      <c r="E9" s="62">
        <f>F9*14</f>
        <v>785.68</v>
      </c>
      <c r="F9" s="62">
        <f>ROUND('[1]General jul-dic'!$F$9*1.025,2)</f>
        <v>56.12</v>
      </c>
      <c r="G9" s="62">
        <f t="shared" si="0"/>
        <v>652.12</v>
      </c>
      <c r="H9" s="62">
        <f>ROUND('[1]General jul-dic'!$H$9*1.025,2)</f>
        <v>46.58</v>
      </c>
      <c r="I9" s="62">
        <f t="shared" si="1"/>
        <v>567.98</v>
      </c>
      <c r="J9" s="62">
        <f>ROUND('[1]General jul-dic'!$J$9*1.025,2)</f>
        <v>40.57</v>
      </c>
      <c r="K9" s="62">
        <f>L9*14</f>
        <v>499.65999999999997</v>
      </c>
      <c r="L9" s="62">
        <f>ROUND('[1]General jul-dic'!$L$9*1.025,2)</f>
        <v>35.69</v>
      </c>
    </row>
    <row r="10" spans="1:12" s="6" customFormat="1" x14ac:dyDescent="0.3">
      <c r="A10" s="15" t="s">
        <v>15</v>
      </c>
      <c r="B10" s="15"/>
      <c r="C10" s="16"/>
      <c r="D10" s="16"/>
      <c r="E10" s="16"/>
      <c r="F10" s="16"/>
      <c r="G10" s="16">
        <f t="shared" si="0"/>
        <v>2252.46</v>
      </c>
      <c r="H10" s="16">
        <f>ROUND(H7*0.12,2)</f>
        <v>160.88999999999999</v>
      </c>
      <c r="I10" s="16">
        <f t="shared" si="1"/>
        <v>1961.68</v>
      </c>
      <c r="J10" s="16">
        <f>ROUND(J7*0.12,2)</f>
        <v>140.12</v>
      </c>
      <c r="K10" s="16">
        <f>L10*14</f>
        <v>2156.98</v>
      </c>
      <c r="L10" s="16">
        <f>ROUND(L7*0.15,2)</f>
        <v>154.07</v>
      </c>
    </row>
    <row r="11" spans="1:12" s="6" customFormat="1" x14ac:dyDescent="0.3">
      <c r="A11" s="17" t="s">
        <v>16</v>
      </c>
      <c r="B11" s="18"/>
      <c r="C11" s="16">
        <f>D11*14</f>
        <v>1613.78</v>
      </c>
      <c r="D11" s="16">
        <f>ROUND(D7*0.06,2)</f>
        <v>115.27</v>
      </c>
      <c r="E11" s="16">
        <f>F11*14</f>
        <v>1357.72</v>
      </c>
      <c r="F11" s="16">
        <f>ROUND(F7*0.06,2)</f>
        <v>96.98</v>
      </c>
      <c r="G11" s="16">
        <f t="shared" si="0"/>
        <v>1126.3</v>
      </c>
      <c r="H11" s="16">
        <f>ROUND(H7*0.06,2)</f>
        <v>80.45</v>
      </c>
      <c r="I11" s="16">
        <f t="shared" si="1"/>
        <v>980.84</v>
      </c>
      <c r="J11" s="16">
        <f>ROUND(J7*0.06,2)</f>
        <v>70.06</v>
      </c>
      <c r="K11" s="16">
        <f>L11*14</f>
        <v>862.82</v>
      </c>
      <c r="L11" s="16">
        <f>ROUND(L7*0.06,2)</f>
        <v>61.63</v>
      </c>
    </row>
    <row r="12" spans="1:12" s="6" customFormat="1" x14ac:dyDescent="0.3">
      <c r="A12" s="15" t="s">
        <v>17</v>
      </c>
      <c r="B12" s="15"/>
      <c r="C12" s="16">
        <f>D12*14</f>
        <v>14793.52</v>
      </c>
      <c r="D12" s="16">
        <f>ROUND(D7*0.55,2)</f>
        <v>1056.68</v>
      </c>
      <c r="E12" s="16">
        <f>F12*14</f>
        <v>12445.300000000001</v>
      </c>
      <c r="F12" s="16">
        <f>ROUND(F7*0.55,2)</f>
        <v>888.95</v>
      </c>
      <c r="G12" s="16">
        <f t="shared" si="0"/>
        <v>10323.879999999999</v>
      </c>
      <c r="H12" s="16">
        <f>ROUND(H7*0.55,2)</f>
        <v>737.42</v>
      </c>
      <c r="I12" s="16">
        <f t="shared" si="1"/>
        <v>8991.36</v>
      </c>
      <c r="J12" s="16">
        <f>ROUND(J7*0.55,2)</f>
        <v>642.24</v>
      </c>
      <c r="K12" s="16"/>
      <c r="L12" s="16"/>
    </row>
    <row r="13" spans="1:12" s="6" customFormat="1" x14ac:dyDescent="0.3">
      <c r="A13" s="10" t="s">
        <v>18</v>
      </c>
      <c r="B13" s="10"/>
      <c r="C13" s="16">
        <f>D13*14</f>
        <v>9414.0199999999986</v>
      </c>
      <c r="D13" s="16">
        <f>ROUND(D7*0.35,2)</f>
        <v>672.43</v>
      </c>
      <c r="E13" s="16">
        <f>F13*14</f>
        <v>7919.6600000000008</v>
      </c>
      <c r="F13" s="16">
        <f>ROUND(F7*0.35,2)</f>
        <v>565.69000000000005</v>
      </c>
      <c r="G13" s="16"/>
      <c r="H13" s="16"/>
      <c r="I13" s="16"/>
      <c r="J13" s="16"/>
      <c r="K13" s="16"/>
      <c r="L13" s="16"/>
    </row>
    <row r="14" spans="1:12" x14ac:dyDescent="0.3">
      <c r="A14" s="10" t="s">
        <v>19</v>
      </c>
      <c r="B14" s="10"/>
      <c r="C14" s="16">
        <f>D14*14</f>
        <v>2689.6800000000003</v>
      </c>
      <c r="D14" s="16">
        <f>ROUND(D7*0.1,2)</f>
        <v>192.12</v>
      </c>
      <c r="E14" s="16">
        <f>F14*14</f>
        <v>2262.8199999999997</v>
      </c>
      <c r="F14" s="16">
        <f>ROUND(F7*0.1,2)</f>
        <v>161.63</v>
      </c>
      <c r="G14" s="16">
        <f>H14*14</f>
        <v>1877.1200000000001</v>
      </c>
      <c r="H14" s="16">
        <f>ROUND(H7*0.1,2)</f>
        <v>134.08000000000001</v>
      </c>
      <c r="I14" s="16">
        <f>J14*14</f>
        <v>1634.78</v>
      </c>
      <c r="J14" s="16">
        <f>ROUND(J7*0.1,2)</f>
        <v>116.77</v>
      </c>
      <c r="K14" s="16">
        <f>L14*14</f>
        <v>1437.9399999999998</v>
      </c>
      <c r="L14" s="16">
        <f>ROUND(L7*0.1,2)</f>
        <v>102.71</v>
      </c>
    </row>
    <row r="15" spans="1:12" x14ac:dyDescent="0.3">
      <c r="A15" s="10" t="s">
        <v>20</v>
      </c>
      <c r="B15" s="10"/>
      <c r="C15" s="16">
        <f>D15*14</f>
        <v>5379.5</v>
      </c>
      <c r="D15" s="16">
        <f>ROUND(D7*0.2,2)</f>
        <v>384.25</v>
      </c>
      <c r="E15" s="16">
        <f>F15*14</f>
        <v>4525.5</v>
      </c>
      <c r="F15" s="16">
        <f>ROUND(F7*0.2,2)</f>
        <v>323.25</v>
      </c>
      <c r="G15" s="16">
        <f>H15*14</f>
        <v>3754.0999999999995</v>
      </c>
      <c r="H15" s="16">
        <f>ROUND(H7*0.2,2)</f>
        <v>268.14999999999998</v>
      </c>
      <c r="I15" s="16">
        <f>J15*14</f>
        <v>3269.56</v>
      </c>
      <c r="J15" s="16">
        <f>ROUND(J7*0.2,2)</f>
        <v>233.54</v>
      </c>
      <c r="K15" s="16"/>
      <c r="L15" s="16"/>
    </row>
    <row r="16" spans="1:12" x14ac:dyDescent="0.3">
      <c r="A16" s="102" t="s">
        <v>21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  <row r="17" spans="1:12" x14ac:dyDescent="0.3">
      <c r="A17" s="77" t="s">
        <v>22</v>
      </c>
      <c r="B17" s="78"/>
      <c r="C17" s="62">
        <f>D17*14</f>
        <v>685.86</v>
      </c>
      <c r="D17" s="62">
        <v>48.99</v>
      </c>
      <c r="E17" s="62">
        <f>F17*14</f>
        <v>539.84</v>
      </c>
      <c r="F17" s="62">
        <v>38.56</v>
      </c>
      <c r="G17" s="62">
        <f>H17*14</f>
        <v>414.53999999999996</v>
      </c>
      <c r="H17" s="62">
        <v>29.61</v>
      </c>
      <c r="I17" s="62">
        <f>J17*14</f>
        <v>328.02</v>
      </c>
      <c r="J17" s="62">
        <v>23.43</v>
      </c>
      <c r="K17" s="62">
        <f>L17*14</f>
        <v>279.72000000000003</v>
      </c>
      <c r="L17" s="62">
        <v>19.98</v>
      </c>
    </row>
    <row r="18" spans="1:12" x14ac:dyDescent="0.3">
      <c r="A18" s="61" t="s">
        <v>23</v>
      </c>
      <c r="B18" s="61"/>
      <c r="C18" s="62">
        <f>D18*14</f>
        <v>1566.6000000000001</v>
      </c>
      <c r="D18" s="62">
        <v>111.9</v>
      </c>
      <c r="E18" s="62">
        <f>F18*14</f>
        <v>1232.98</v>
      </c>
      <c r="F18" s="62">
        <v>88.07</v>
      </c>
      <c r="G18" s="62">
        <f>H18*14</f>
        <v>946.96</v>
      </c>
      <c r="H18" s="62">
        <v>67.64</v>
      </c>
      <c r="I18" s="62">
        <f>J18*14</f>
        <v>749.14</v>
      </c>
      <c r="J18" s="62">
        <v>53.51</v>
      </c>
      <c r="K18" s="62">
        <f>L18*14</f>
        <v>638.67999999999995</v>
      </c>
      <c r="L18" s="62">
        <v>45.62</v>
      </c>
    </row>
    <row r="19" spans="1:12" x14ac:dyDescent="0.3">
      <c r="A19" s="122" t="s">
        <v>24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2" x14ac:dyDescent="0.3">
      <c r="A20" s="10" t="s">
        <v>25</v>
      </c>
      <c r="B20" s="19"/>
      <c r="C20" s="20"/>
      <c r="D20" s="21"/>
      <c r="E20" s="13">
        <v>1</v>
      </c>
      <c r="F20" s="13">
        <v>2</v>
      </c>
      <c r="G20" s="13">
        <v>3</v>
      </c>
      <c r="H20" s="13">
        <v>4</v>
      </c>
      <c r="I20" s="13">
        <v>5</v>
      </c>
      <c r="J20" s="13">
        <v>6</v>
      </c>
      <c r="K20" s="13">
        <v>7</v>
      </c>
      <c r="L20" s="13">
        <v>8</v>
      </c>
    </row>
    <row r="21" spans="1:12" x14ac:dyDescent="0.3">
      <c r="A21" s="22" t="s">
        <v>26</v>
      </c>
      <c r="B21" s="23"/>
      <c r="C21" s="20"/>
      <c r="D21" s="21"/>
      <c r="E21" s="13">
        <v>2</v>
      </c>
      <c r="F21" s="13">
        <v>4</v>
      </c>
      <c r="G21" s="13">
        <v>5.5</v>
      </c>
      <c r="H21" s="13">
        <v>7</v>
      </c>
      <c r="I21" s="13">
        <v>8</v>
      </c>
      <c r="J21" s="13">
        <v>9</v>
      </c>
      <c r="K21" s="13">
        <v>10</v>
      </c>
      <c r="L21" s="13">
        <v>11</v>
      </c>
    </row>
    <row r="22" spans="1:12" x14ac:dyDescent="0.3">
      <c r="A22" s="10" t="s">
        <v>27</v>
      </c>
      <c r="B22" s="19"/>
      <c r="C22" s="20"/>
      <c r="D22" s="21"/>
      <c r="E22" s="24">
        <f t="shared" ref="E22:L22" si="2">ROUND($L$7*E21/100,2)</f>
        <v>20.54</v>
      </c>
      <c r="F22" s="24">
        <f t="shared" si="2"/>
        <v>41.08</v>
      </c>
      <c r="G22" s="24">
        <f t="shared" si="2"/>
        <v>56.49</v>
      </c>
      <c r="H22" s="24">
        <f t="shared" si="2"/>
        <v>71.900000000000006</v>
      </c>
      <c r="I22" s="24">
        <f t="shared" si="2"/>
        <v>82.17</v>
      </c>
      <c r="J22" s="24">
        <f t="shared" si="2"/>
        <v>92.44</v>
      </c>
      <c r="K22" s="24">
        <f t="shared" si="2"/>
        <v>102.71</v>
      </c>
      <c r="L22" s="24">
        <f t="shared" si="2"/>
        <v>112.98</v>
      </c>
    </row>
    <row r="23" spans="1:12" x14ac:dyDescent="0.3">
      <c r="A23" s="10" t="s">
        <v>28</v>
      </c>
      <c r="B23" s="19"/>
      <c r="C23" s="20"/>
      <c r="D23" s="21"/>
      <c r="E23" s="24">
        <f t="shared" ref="E23:L23" si="3">E22*14</f>
        <v>287.56</v>
      </c>
      <c r="F23" s="24">
        <f t="shared" si="3"/>
        <v>575.12</v>
      </c>
      <c r="G23" s="24">
        <f t="shared" si="3"/>
        <v>790.86</v>
      </c>
      <c r="H23" s="24">
        <f t="shared" si="3"/>
        <v>1006.6000000000001</v>
      </c>
      <c r="I23" s="24">
        <f t="shared" si="3"/>
        <v>1150.3800000000001</v>
      </c>
      <c r="J23" s="24">
        <f t="shared" si="3"/>
        <v>1294.1599999999999</v>
      </c>
      <c r="K23" s="24">
        <f t="shared" si="3"/>
        <v>1437.9399999999998</v>
      </c>
      <c r="L23" s="24">
        <f t="shared" si="3"/>
        <v>1581.72</v>
      </c>
    </row>
    <row r="24" spans="1:12" x14ac:dyDescent="0.3">
      <c r="A24" s="25"/>
      <c r="B24" s="11" t="s">
        <v>29</v>
      </c>
      <c r="C24" s="26" t="s">
        <v>1</v>
      </c>
      <c r="D24" s="26" t="s">
        <v>2</v>
      </c>
      <c r="E24" s="27" t="s">
        <v>3</v>
      </c>
      <c r="F24" s="27" t="s">
        <v>8</v>
      </c>
      <c r="G24" s="27" t="s">
        <v>9</v>
      </c>
      <c r="J24" s="22"/>
      <c r="K24" s="15"/>
      <c r="L24" s="24"/>
    </row>
    <row r="25" spans="1:12" x14ac:dyDescent="0.3">
      <c r="A25" s="102" t="s">
        <v>30</v>
      </c>
      <c r="B25" s="103"/>
      <c r="C25" s="103"/>
      <c r="D25" s="103"/>
      <c r="E25" s="103"/>
      <c r="F25" s="103"/>
      <c r="G25" s="104"/>
      <c r="H25" s="114" t="s">
        <v>31</v>
      </c>
      <c r="I25" s="115"/>
      <c r="J25" s="22"/>
      <c r="K25" s="15"/>
      <c r="L25" s="24"/>
    </row>
    <row r="26" spans="1:12" s="9" customFormat="1" x14ac:dyDescent="0.3">
      <c r="A26" s="79" t="s">
        <v>32</v>
      </c>
      <c r="B26" s="80"/>
      <c r="C26" s="44">
        <f>ROUND(ROUND($C$7/$L$3,2)*1.25,2)</f>
        <v>21.13</v>
      </c>
      <c r="D26" s="44">
        <f>ROUND(ROUND($E$7/$L$3,2)*1.25,2)</f>
        <v>17.760000000000002</v>
      </c>
      <c r="E26" s="44">
        <f>ROUND(ROUND($G$7/$L$3,2)*1.25,2)</f>
        <v>14.74</v>
      </c>
      <c r="F26" s="44">
        <f>ROUND(ROUND($I$7/$L$3,2)*1.25,2)</f>
        <v>12.84</v>
      </c>
      <c r="G26" s="44">
        <f>ROUND(ROUND($K$7/$L$3,2)*1.25,2)</f>
        <v>11.29</v>
      </c>
      <c r="H26" s="95" t="s">
        <v>33</v>
      </c>
      <c r="I26" s="96"/>
      <c r="J26" s="22"/>
      <c r="K26" s="15"/>
      <c r="L26" s="24"/>
    </row>
    <row r="27" spans="1:12" x14ac:dyDescent="0.3">
      <c r="A27" s="79" t="s">
        <v>34</v>
      </c>
      <c r="B27" s="80"/>
      <c r="C27" s="44">
        <f>ROUND(C26*1.25,2)</f>
        <v>26.41</v>
      </c>
      <c r="D27" s="44">
        <f>ROUND(D26*1.25,2)</f>
        <v>22.2</v>
      </c>
      <c r="E27" s="44">
        <f>ROUND(E26*1.25,2)</f>
        <v>18.43</v>
      </c>
      <c r="F27" s="44">
        <f>ROUND(F26*1.25,2)</f>
        <v>16.05</v>
      </c>
      <c r="G27" s="44">
        <f>ROUND(G26*1.25,2)</f>
        <v>14.11</v>
      </c>
      <c r="H27" s="112">
        <f>ROUND('[1]General jul-dic'!$H$27:$I$27*1.025,2)</f>
        <v>0.32</v>
      </c>
      <c r="I27" s="113"/>
      <c r="J27" s="22"/>
      <c r="K27" s="15"/>
      <c r="L27" s="24"/>
    </row>
    <row r="28" spans="1:12" s="6" customFormat="1" x14ac:dyDescent="0.3">
      <c r="A28" s="81" t="s">
        <v>35</v>
      </c>
      <c r="B28" s="81"/>
      <c r="C28" s="44">
        <f>ROUND(C26*1.45,2)</f>
        <v>30.64</v>
      </c>
      <c r="D28" s="44">
        <f>ROUND(D26*1.45,2)</f>
        <v>25.75</v>
      </c>
      <c r="E28" s="44">
        <f>ROUND(E26*1.45,2)</f>
        <v>21.37</v>
      </c>
      <c r="F28" s="44">
        <f>ROUND(F26*1.45,2)</f>
        <v>18.62</v>
      </c>
      <c r="G28" s="44">
        <f>ROUND(G26*1.45,2)</f>
        <v>16.37</v>
      </c>
      <c r="J28" s="22"/>
      <c r="K28" s="15"/>
      <c r="L28" s="24"/>
    </row>
    <row r="29" spans="1:12" s="31" customFormat="1" x14ac:dyDescent="0.3">
      <c r="A29" s="81" t="s">
        <v>36</v>
      </c>
      <c r="B29" s="81"/>
      <c r="C29" s="44">
        <f>ROUND(C28*1.25,2)</f>
        <v>38.299999999999997</v>
      </c>
      <c r="D29" s="44">
        <f>ROUND(D28*1.25,2)</f>
        <v>32.19</v>
      </c>
      <c r="E29" s="44">
        <f>ROUND(E28*1.25,2)</f>
        <v>26.71</v>
      </c>
      <c r="F29" s="44">
        <f>ROUND(F28*1.25,2)</f>
        <v>23.28</v>
      </c>
      <c r="G29" s="44">
        <f>ROUND(G28*1.25,2)</f>
        <v>20.46</v>
      </c>
      <c r="H29" s="114" t="s">
        <v>37</v>
      </c>
      <c r="I29" s="115"/>
      <c r="J29" s="116" t="s">
        <v>38</v>
      </c>
      <c r="K29" s="117"/>
      <c r="L29" s="118"/>
    </row>
    <row r="30" spans="1:12" x14ac:dyDescent="0.3">
      <c r="A30" s="102" t="s">
        <v>39</v>
      </c>
      <c r="B30" s="103"/>
      <c r="C30" s="103"/>
      <c r="D30" s="103"/>
      <c r="E30" s="103"/>
      <c r="F30" s="103"/>
      <c r="G30" s="104"/>
      <c r="H30" s="128" t="s">
        <v>40</v>
      </c>
      <c r="I30" s="129"/>
      <c r="J30" s="119" t="s">
        <v>41</v>
      </c>
      <c r="K30" s="120"/>
      <c r="L30" s="121"/>
    </row>
    <row r="31" spans="1:12" x14ac:dyDescent="0.3">
      <c r="A31" s="82" t="s">
        <v>42</v>
      </c>
      <c r="B31" s="83"/>
      <c r="C31" s="44">
        <f>ROUND('[1]General jul-dic'!$C$31*1.025,2)</f>
        <v>8.85</v>
      </c>
      <c r="D31" s="44">
        <f>ROUND('[1]General jul-dic'!$D$31*1.025,2)</f>
        <v>8.85</v>
      </c>
      <c r="E31" s="44">
        <f>ROUND('[2]General jul-dic'!$E$31*1.025,2)+0.16</f>
        <v>8.3000000000000007</v>
      </c>
      <c r="F31" s="44">
        <f>ROUND('[2]General jul-dic'!$F$31*1.025,2)+0.33</f>
        <v>7.7</v>
      </c>
      <c r="G31" s="44">
        <f>ROUND('[2]General jul-dic'!$G$31*1.025,2)+0.33</f>
        <v>7.7</v>
      </c>
      <c r="H31" s="34" t="s">
        <v>43</v>
      </c>
      <c r="I31" s="45" t="s">
        <v>44</v>
      </c>
      <c r="J31" s="13" t="s">
        <v>45</v>
      </c>
      <c r="K31" s="13" t="s">
        <v>10</v>
      </c>
      <c r="L31" s="13" t="s">
        <v>11</v>
      </c>
    </row>
    <row r="32" spans="1:12" x14ac:dyDescent="0.3">
      <c r="A32" s="82" t="s">
        <v>46</v>
      </c>
      <c r="B32" s="82"/>
      <c r="C32" s="44">
        <f>ROUND(C31*1.5,2)</f>
        <v>13.28</v>
      </c>
      <c r="D32" s="44">
        <f>ROUND(D31*1.5,2)</f>
        <v>13.28</v>
      </c>
      <c r="E32" s="44">
        <f>ROUND(E31*1.5,2)</f>
        <v>12.45</v>
      </c>
      <c r="F32" s="44">
        <f>ROUND(F31*1.5,2)</f>
        <v>11.55</v>
      </c>
      <c r="G32" s="44">
        <f>ROUND(G31*1.5,2)</f>
        <v>11.55</v>
      </c>
      <c r="H32" s="44">
        <f>I32*14</f>
        <v>503.30000000000007</v>
      </c>
      <c r="I32" s="44">
        <f>ROUND(L7*0.035,2)</f>
        <v>35.950000000000003</v>
      </c>
      <c r="J32" s="13">
        <v>1</v>
      </c>
      <c r="K32" s="24">
        <f t="shared" ref="K32:K61" si="4">L32*14</f>
        <v>461.86</v>
      </c>
      <c r="L32" s="24">
        <f>ROUND('[1]General jul-dic'!$L$32*1.025,2)</f>
        <v>32.99</v>
      </c>
    </row>
    <row r="33" spans="1:12" x14ac:dyDescent="0.3">
      <c r="A33" s="102" t="s">
        <v>47</v>
      </c>
      <c r="B33" s="103"/>
      <c r="C33" s="103"/>
      <c r="D33" s="103"/>
      <c r="E33" s="103"/>
      <c r="F33" s="103"/>
      <c r="G33" s="104"/>
      <c r="H33" s="128" t="s">
        <v>48</v>
      </c>
      <c r="I33" s="129"/>
      <c r="J33" s="13">
        <f t="shared" ref="J33:J61" si="5">J32+1</f>
        <v>2</v>
      </c>
      <c r="K33" s="24">
        <f t="shared" si="4"/>
        <v>1049.1599999999999</v>
      </c>
      <c r="L33" s="24">
        <f>ROUND('[1]General jul-dic'!$L$33*1.025,2)</f>
        <v>74.94</v>
      </c>
    </row>
    <row r="34" spans="1:12" s="9" customFormat="1" x14ac:dyDescent="0.3">
      <c r="A34" s="50" t="s">
        <v>42</v>
      </c>
      <c r="B34" s="50"/>
      <c r="C34" s="84">
        <f>D34</f>
        <v>3.85</v>
      </c>
      <c r="D34" s="44">
        <f>ROUND('[1]General jul-dic'!$D$34*1.025,2)</f>
        <v>3.85</v>
      </c>
      <c r="E34" s="44">
        <f>ROUND('[2]General jul-dic'!$E$34*1.025,2)+0.16</f>
        <v>3.31</v>
      </c>
      <c r="F34" s="44">
        <f>G34</f>
        <v>3.01</v>
      </c>
      <c r="G34" s="44">
        <f>ROUND('[2]General jul-dic'!$G$34*1.025,2)+0.25</f>
        <v>3.01</v>
      </c>
      <c r="H34" s="34" t="s">
        <v>43</v>
      </c>
      <c r="I34" s="45" t="s">
        <v>44</v>
      </c>
      <c r="J34" s="13">
        <f t="shared" si="5"/>
        <v>3</v>
      </c>
      <c r="K34" s="24">
        <f t="shared" si="4"/>
        <v>1575</v>
      </c>
      <c r="L34" s="24">
        <f>ROUND('[1]General jul-dic'!$L$34*1.025,2)</f>
        <v>112.5</v>
      </c>
    </row>
    <row r="35" spans="1:12" x14ac:dyDescent="0.3">
      <c r="A35" s="102" t="s">
        <v>49</v>
      </c>
      <c r="B35" s="103"/>
      <c r="C35" s="103"/>
      <c r="D35" s="103"/>
      <c r="E35" s="103"/>
      <c r="F35" s="103"/>
      <c r="G35" s="104"/>
      <c r="H35" s="44">
        <f>I35*14</f>
        <v>431.34</v>
      </c>
      <c r="I35" s="44">
        <f>ROUND(L7*0.03,2)</f>
        <v>30.81</v>
      </c>
      <c r="J35" s="13">
        <f t="shared" si="5"/>
        <v>4</v>
      </c>
      <c r="K35" s="24">
        <f t="shared" si="4"/>
        <v>1848.98</v>
      </c>
      <c r="L35" s="24">
        <f>ROUND('[1]General jul-dic'!$L$35*1.025,2)</f>
        <v>132.07</v>
      </c>
    </row>
    <row r="36" spans="1:12" s="6" customFormat="1" x14ac:dyDescent="0.3">
      <c r="A36" s="50" t="s">
        <v>50</v>
      </c>
      <c r="B36" s="50"/>
      <c r="C36" s="44">
        <f>ROUND('[1]General jul-dic'!$C$36*1.025,2)</f>
        <v>25.85</v>
      </c>
      <c r="D36" s="44">
        <f>ROUND('[1]General jul-dic'!$D$36*1.025,2)</f>
        <v>15.52</v>
      </c>
      <c r="E36" s="44">
        <f>ROUND('[1]General jul-dic'!$E$36*1.025,2)</f>
        <v>12.4</v>
      </c>
      <c r="F36" s="44">
        <f>ROUND('[1]General jul-dic'!$F$36*1.025,2)</f>
        <v>9.9</v>
      </c>
      <c r="G36" s="44">
        <f>ROUND('[1]General jul-dic'!$G$36*1.025,2)</f>
        <v>9.9</v>
      </c>
      <c r="H36" s="128" t="s">
        <v>51</v>
      </c>
      <c r="I36" s="129"/>
      <c r="J36" s="45">
        <f t="shared" si="5"/>
        <v>5</v>
      </c>
      <c r="K36" s="44">
        <f t="shared" si="4"/>
        <v>2310.84</v>
      </c>
      <c r="L36" s="44">
        <f>ROUND('[1]General jul-dic'!$L$36*1.025,2)</f>
        <v>165.06</v>
      </c>
    </row>
    <row r="37" spans="1:12" s="6" customFormat="1" x14ac:dyDescent="0.3">
      <c r="A37" s="51" t="s">
        <v>52</v>
      </c>
      <c r="B37" s="52"/>
      <c r="C37" s="44">
        <f>ROUND('[1]General jul-dic'!$C$37*1.025,2)</f>
        <v>12.93</v>
      </c>
      <c r="D37" s="44">
        <f>ROUND('[1]General jul-dic'!$D$37*1.025,2)</f>
        <v>7.75</v>
      </c>
      <c r="E37" s="44">
        <f>ROUND('[1]General jul-dic'!$E$37*1.025,2)</f>
        <v>6.19</v>
      </c>
      <c r="F37" s="44">
        <f>ROUND('[1]General jul-dic'!$F$37*1.025,2)</f>
        <v>4.96</v>
      </c>
      <c r="G37" s="44">
        <f>ROUND('[1]General jul-dic'!$G$37*1.025,2)</f>
        <v>4.96</v>
      </c>
      <c r="H37" s="37" t="s">
        <v>43</v>
      </c>
      <c r="I37" s="45" t="s">
        <v>44</v>
      </c>
      <c r="J37" s="45">
        <f t="shared" si="5"/>
        <v>6</v>
      </c>
      <c r="K37" s="44">
        <f t="shared" si="4"/>
        <v>2773.1200000000003</v>
      </c>
      <c r="L37" s="44">
        <f>ROUND('[1]General jul-dic'!$L$37*1.025,2)</f>
        <v>198.08</v>
      </c>
    </row>
    <row r="38" spans="1:12" s="6" customFormat="1" x14ac:dyDescent="0.3">
      <c r="A38" s="51" t="s">
        <v>53</v>
      </c>
      <c r="B38" s="53"/>
      <c r="C38" s="44">
        <f>ROUND('[1]General jul-dic'!$C$38*1.025,2)</f>
        <v>12.93</v>
      </c>
      <c r="D38" s="44"/>
      <c r="E38" s="44"/>
      <c r="F38" s="44"/>
      <c r="G38" s="44"/>
      <c r="H38" s="85">
        <f>I38*14</f>
        <v>2156.98</v>
      </c>
      <c r="I38" s="44">
        <f>ROUND(L7*0.15,2)</f>
        <v>154.07</v>
      </c>
      <c r="J38" s="45">
        <f t="shared" si="5"/>
        <v>7</v>
      </c>
      <c r="K38" s="44">
        <f t="shared" si="4"/>
        <v>3388.98</v>
      </c>
      <c r="L38" s="44">
        <f>ROUND('[1]General jul-dic'!$L$38*1.025,2)</f>
        <v>242.07</v>
      </c>
    </row>
    <row r="39" spans="1:12" s="31" customFormat="1" x14ac:dyDescent="0.3">
      <c r="A39" s="54" t="s">
        <v>54</v>
      </c>
      <c r="B39" s="55" t="s">
        <v>55</v>
      </c>
      <c r="C39" s="56" t="s">
        <v>56</v>
      </c>
      <c r="D39" s="57" t="s">
        <v>57</v>
      </c>
      <c r="E39" s="56" t="s">
        <v>58</v>
      </c>
      <c r="F39" s="56" t="s">
        <v>59</v>
      </c>
      <c r="G39" s="56" t="s">
        <v>60</v>
      </c>
      <c r="H39" s="1"/>
      <c r="I39" s="1"/>
      <c r="J39" s="45">
        <f t="shared" si="5"/>
        <v>8</v>
      </c>
      <c r="K39" s="44">
        <f t="shared" si="4"/>
        <v>3697.54</v>
      </c>
      <c r="L39" s="44">
        <f>ROUND('[1]General jul-dic'!$L$39*1.025,2)</f>
        <v>264.11</v>
      </c>
    </row>
    <row r="40" spans="1:12" x14ac:dyDescent="0.3">
      <c r="A40" s="58" t="s">
        <v>61</v>
      </c>
      <c r="B40" s="59"/>
      <c r="C40" s="44">
        <f>ROUND('[1]General jul-dic'!$C$40*1.025,2)</f>
        <v>15.52</v>
      </c>
      <c r="D40" s="44">
        <f>ROUND('[1]General jul-dic'!$D$40*1.025,2)</f>
        <v>18.09</v>
      </c>
      <c r="E40" s="44">
        <f>ROUND('[1]General jul-dic'!$E$40*1.025,2)</f>
        <v>20.68</v>
      </c>
      <c r="F40" s="44">
        <f>ROUND('[1]General jul-dic'!$F$40*1.025,2)</f>
        <v>22.76</v>
      </c>
      <c r="G40" s="44">
        <f>ROUND('[1]General jul-dic'!$G$40*1.025,2)</f>
        <v>22.76</v>
      </c>
      <c r="J40" s="45">
        <f t="shared" si="5"/>
        <v>9</v>
      </c>
      <c r="K40" s="44">
        <f t="shared" si="4"/>
        <v>4159.54</v>
      </c>
      <c r="L40" s="44">
        <f>ROUND('[1]General jul-dic'!$L$40*1.025,2)</f>
        <v>297.11</v>
      </c>
    </row>
    <row r="41" spans="1:12" s="6" customFormat="1" x14ac:dyDescent="0.3">
      <c r="A41" s="102" t="s">
        <v>62</v>
      </c>
      <c r="B41" s="103"/>
      <c r="C41" s="103"/>
      <c r="D41" s="103"/>
      <c r="E41" s="103"/>
      <c r="F41" s="103"/>
      <c r="G41" s="103"/>
      <c r="H41" s="103"/>
      <c r="I41" s="104"/>
      <c r="J41" s="45">
        <f t="shared" si="5"/>
        <v>10</v>
      </c>
      <c r="K41" s="44">
        <f t="shared" si="4"/>
        <v>4518.5</v>
      </c>
      <c r="L41" s="44">
        <f>ROUND('[1]General jul-dic'!$L$41*1.025,2)</f>
        <v>322.75</v>
      </c>
    </row>
    <row r="42" spans="1:12" s="31" customFormat="1" x14ac:dyDescent="0.3">
      <c r="A42" s="65" t="s">
        <v>63</v>
      </c>
      <c r="B42" s="66"/>
      <c r="C42" s="67"/>
      <c r="D42" s="67"/>
      <c r="E42" s="67"/>
      <c r="F42" s="107" t="s">
        <v>64</v>
      </c>
      <c r="G42" s="108"/>
      <c r="H42" s="107" t="s">
        <v>65</v>
      </c>
      <c r="I42" s="108"/>
      <c r="J42" s="45">
        <f t="shared" si="5"/>
        <v>11</v>
      </c>
      <c r="K42" s="44">
        <f t="shared" si="4"/>
        <v>5110.1399999999994</v>
      </c>
      <c r="L42" s="44">
        <f>ROUND('[1]General jul-dic'!$L$42*1.025,2)</f>
        <v>365.01</v>
      </c>
    </row>
    <row r="43" spans="1:12" x14ac:dyDescent="0.3">
      <c r="A43" s="68" t="s">
        <v>66</v>
      </c>
      <c r="B43" s="69"/>
      <c r="C43" s="43" t="s">
        <v>67</v>
      </c>
      <c r="D43" s="43" t="s">
        <v>68</v>
      </c>
      <c r="E43" s="43" t="s">
        <v>69</v>
      </c>
      <c r="F43" s="45" t="s">
        <v>70</v>
      </c>
      <c r="G43" s="45" t="s">
        <v>71</v>
      </c>
      <c r="H43" s="45" t="s">
        <v>70</v>
      </c>
      <c r="I43" s="45" t="s">
        <v>71</v>
      </c>
      <c r="J43" s="45">
        <f t="shared" si="5"/>
        <v>12</v>
      </c>
      <c r="K43" s="44">
        <f t="shared" si="4"/>
        <v>5648.58</v>
      </c>
      <c r="L43" s="44">
        <f>ROUND('[1]General jul-dic'!$L$43*1.025,2)</f>
        <v>403.47</v>
      </c>
    </row>
    <row r="44" spans="1:12" s="6" customFormat="1" x14ac:dyDescent="0.3">
      <c r="A44" s="70" t="s">
        <v>72</v>
      </c>
      <c r="B44" s="70"/>
      <c r="C44" s="44">
        <f>ROUND('[1]General jul-dic'!$C$44*1.025,2)</f>
        <v>63.04</v>
      </c>
      <c r="D44" s="44">
        <f>ROUND('[1]General jul-dic'!$D$44*1.025,2)</f>
        <v>73.489999999999995</v>
      </c>
      <c r="E44" s="44">
        <f>C44</f>
        <v>63.04</v>
      </c>
      <c r="F44" s="44">
        <f>ROUND('[1]General jul-dic'!$F$44*1.025,2)</f>
        <v>26.28</v>
      </c>
      <c r="G44" s="44">
        <f>ROUND('[1]General jul-dic'!$G$44*1.025,2)</f>
        <v>39.4</v>
      </c>
      <c r="H44" s="44">
        <f>ROUND('[1]General jul-dic'!$H$44*1.025,2)</f>
        <v>21.02</v>
      </c>
      <c r="I44" s="44">
        <f>ROUND('[1]General jul-dic'!$I$44*1.025,2)</f>
        <v>31.51</v>
      </c>
      <c r="J44" s="45">
        <f t="shared" si="5"/>
        <v>13</v>
      </c>
      <c r="K44" s="44">
        <f t="shared" si="4"/>
        <v>6213.34</v>
      </c>
      <c r="L44" s="44">
        <f>ROUND('[1]General jul-dic'!$L$44*1.025,2)</f>
        <v>443.81</v>
      </c>
    </row>
    <row r="45" spans="1:12" s="6" customFormat="1" x14ac:dyDescent="0.3">
      <c r="A45" s="70" t="s">
        <v>73</v>
      </c>
      <c r="B45" s="70"/>
      <c r="C45" s="44">
        <f>ROUND('[1]General jul-dic'!$C$45*1.025,2)</f>
        <v>42</v>
      </c>
      <c r="D45" s="44">
        <f>ROUND('[1]General jul-dic'!$D$45*1.025,2)</f>
        <v>52.52</v>
      </c>
      <c r="E45" s="44">
        <f>C45</f>
        <v>42</v>
      </c>
      <c r="F45" s="44">
        <f>F44</f>
        <v>26.28</v>
      </c>
      <c r="G45" s="44">
        <f>G44</f>
        <v>39.4</v>
      </c>
      <c r="H45" s="44">
        <f>H44</f>
        <v>21.02</v>
      </c>
      <c r="I45" s="44">
        <f>I44</f>
        <v>31.51</v>
      </c>
      <c r="J45" s="45">
        <f t="shared" si="5"/>
        <v>14</v>
      </c>
      <c r="K45" s="44">
        <f t="shared" si="4"/>
        <v>6778.2400000000007</v>
      </c>
      <c r="L45" s="44">
        <f>ROUND('[1]General jul-dic'!$L$45*1.025,2)</f>
        <v>484.16</v>
      </c>
    </row>
    <row r="46" spans="1:12" s="6" customFormat="1" x14ac:dyDescent="0.3">
      <c r="A46" s="70" t="s">
        <v>74</v>
      </c>
      <c r="B46" s="70"/>
      <c r="C46" s="44">
        <f>ROUND('[1]General jul-dic'!$C$46*1.025,2)</f>
        <v>31.52</v>
      </c>
      <c r="D46" s="44">
        <f>ROUND('[1]General jul-dic'!$D$46*1.025,2)</f>
        <v>42</v>
      </c>
      <c r="E46" s="44">
        <f>C46</f>
        <v>31.52</v>
      </c>
      <c r="F46" s="44">
        <f>F44</f>
        <v>26.28</v>
      </c>
      <c r="G46" s="44">
        <f>G44</f>
        <v>39.4</v>
      </c>
      <c r="H46" s="44">
        <f>H44</f>
        <v>21.02</v>
      </c>
      <c r="I46" s="44">
        <f>I45</f>
        <v>31.51</v>
      </c>
      <c r="J46" s="45">
        <f t="shared" si="5"/>
        <v>15</v>
      </c>
      <c r="K46" s="44">
        <f t="shared" si="4"/>
        <v>7342.72</v>
      </c>
      <c r="L46" s="44">
        <f>ROUND('[1]General jul-dic'!$L$46*1.025,2)</f>
        <v>524.48</v>
      </c>
    </row>
    <row r="47" spans="1:12" s="31" customFormat="1" x14ac:dyDescent="0.3">
      <c r="A47" s="71" t="s">
        <v>75</v>
      </c>
      <c r="B47" s="71"/>
      <c r="C47" s="44">
        <f>ROUND('[1]General jul-dic'!$C$47*1.025,2)</f>
        <v>21.02</v>
      </c>
      <c r="D47" s="44">
        <f>ROUND('[1]General jul-dic'!$D$47*1.025,2)</f>
        <v>31.52</v>
      </c>
      <c r="E47" s="44">
        <f>C47</f>
        <v>21.02</v>
      </c>
      <c r="F47" s="44">
        <f>F44</f>
        <v>26.28</v>
      </c>
      <c r="G47" s="44">
        <f>G44</f>
        <v>39.4</v>
      </c>
      <c r="H47" s="44">
        <f>H44</f>
        <v>21.02</v>
      </c>
      <c r="I47" s="44">
        <f>I46</f>
        <v>31.51</v>
      </c>
      <c r="J47" s="45">
        <f t="shared" si="5"/>
        <v>16</v>
      </c>
      <c r="K47" s="44">
        <f t="shared" si="4"/>
        <v>7908.04</v>
      </c>
      <c r="L47" s="44">
        <f>ROUND('[1]General jul-dic'!$L$47*1.025,2)</f>
        <v>564.86</v>
      </c>
    </row>
    <row r="48" spans="1:12" s="6" customFormat="1" x14ac:dyDescent="0.3">
      <c r="A48" s="86" t="s">
        <v>76</v>
      </c>
      <c r="B48" s="87"/>
      <c r="C48" s="87"/>
      <c r="D48" s="87"/>
      <c r="E48" s="87"/>
      <c r="F48" s="88"/>
      <c r="G48" s="86" t="s">
        <v>77</v>
      </c>
      <c r="H48" s="87"/>
      <c r="I48" s="88"/>
      <c r="J48" s="45">
        <f t="shared" si="5"/>
        <v>17</v>
      </c>
      <c r="K48" s="44">
        <f t="shared" si="4"/>
        <v>8473.08</v>
      </c>
      <c r="L48" s="44">
        <f>ROUND('[1]General jul-dic'!$L$48*1.025,2)</f>
        <v>605.22</v>
      </c>
    </row>
    <row r="49" spans="1:12" x14ac:dyDescent="0.3">
      <c r="A49" s="97" t="s">
        <v>78</v>
      </c>
      <c r="B49" s="98"/>
      <c r="C49" s="98"/>
      <c r="D49" s="98"/>
      <c r="E49" s="98"/>
      <c r="F49" s="99"/>
      <c r="G49" s="109" t="s">
        <v>79</v>
      </c>
      <c r="H49" s="110"/>
      <c r="I49" s="111"/>
      <c r="J49" s="45">
        <f t="shared" si="5"/>
        <v>18</v>
      </c>
      <c r="K49" s="44">
        <f t="shared" si="4"/>
        <v>9037.6999999999989</v>
      </c>
      <c r="L49" s="44">
        <f>ROUND('[1]General jul-dic'!$L$49*1.025,2)</f>
        <v>645.54999999999995</v>
      </c>
    </row>
    <row r="50" spans="1:12" x14ac:dyDescent="0.3">
      <c r="A50" s="60"/>
      <c r="B50" s="60"/>
      <c r="C50" s="60" t="s">
        <v>80</v>
      </c>
      <c r="D50" s="60" t="s">
        <v>81</v>
      </c>
      <c r="E50" s="60" t="s">
        <v>82</v>
      </c>
      <c r="F50" s="60" t="s">
        <v>82</v>
      </c>
      <c r="G50" s="97" t="s">
        <v>83</v>
      </c>
      <c r="H50" s="98"/>
      <c r="I50" s="99"/>
      <c r="J50" s="45">
        <f t="shared" si="5"/>
        <v>19</v>
      </c>
      <c r="K50" s="44">
        <f t="shared" si="4"/>
        <v>9603.0199999999986</v>
      </c>
      <c r="L50" s="44">
        <f>ROUND('[1]General jul-dic'!$L$50*1.025,2)</f>
        <v>685.93</v>
      </c>
    </row>
    <row r="51" spans="1:12" s="2" customFormat="1" x14ac:dyDescent="0.3">
      <c r="A51" s="63" t="s">
        <v>84</v>
      </c>
      <c r="B51" s="63" t="s">
        <v>85</v>
      </c>
      <c r="C51" s="63" t="s">
        <v>86</v>
      </c>
      <c r="D51" s="63" t="s">
        <v>87</v>
      </c>
      <c r="E51" s="63" t="s">
        <v>88</v>
      </c>
      <c r="F51" s="63" t="s">
        <v>89</v>
      </c>
      <c r="G51" s="41" t="s">
        <v>90</v>
      </c>
      <c r="H51" s="42"/>
      <c r="I51" s="24">
        <f>ROUND('[1]General jul-dic'!$I$51*1.025,2)</f>
        <v>41.06</v>
      </c>
      <c r="J51" s="45">
        <f t="shared" si="5"/>
        <v>20</v>
      </c>
      <c r="K51" s="44">
        <f t="shared" si="4"/>
        <v>10955.42</v>
      </c>
      <c r="L51" s="44">
        <f>ROUND('[1]General jul-dic'!$L$51*1.025,2)</f>
        <v>782.53</v>
      </c>
    </row>
    <row r="52" spans="1:12" x14ac:dyDescent="0.3">
      <c r="A52" s="46" t="s">
        <v>91</v>
      </c>
      <c r="B52" s="46" t="s">
        <v>92</v>
      </c>
      <c r="C52" s="46" t="s">
        <v>93</v>
      </c>
      <c r="D52" s="46" t="s">
        <v>93</v>
      </c>
      <c r="E52" s="44">
        <f>ROUND('[1]General jul-dic'!$E$52*1.025,2)</f>
        <v>31.52</v>
      </c>
      <c r="F52" s="44">
        <f>ROUND('[1]General jul-dic'!$F$52*1.025,2)</f>
        <v>47.26</v>
      </c>
      <c r="G52" s="86" t="s">
        <v>94</v>
      </c>
      <c r="H52" s="87"/>
      <c r="I52" s="88"/>
      <c r="J52" s="45">
        <f t="shared" si="5"/>
        <v>21</v>
      </c>
      <c r="K52" s="44">
        <f t="shared" si="4"/>
        <v>12324.480000000001</v>
      </c>
      <c r="L52" s="44">
        <f>ROUND('[1]General jul-dic'!$L$52*1.025,2)</f>
        <v>880.32</v>
      </c>
    </row>
    <row r="53" spans="1:12" x14ac:dyDescent="0.3">
      <c r="A53" s="46" t="s">
        <v>95</v>
      </c>
      <c r="B53" s="46" t="s">
        <v>92</v>
      </c>
      <c r="C53" s="46" t="s">
        <v>96</v>
      </c>
      <c r="D53" s="46" t="s">
        <v>93</v>
      </c>
      <c r="E53" s="44">
        <f>ROUND('[1]General jul-dic'!$E$53*1.025,2)</f>
        <v>68.31</v>
      </c>
      <c r="F53" s="44">
        <f>ROUND('[1]General jul-dic'!$F$53*1.025,2)</f>
        <v>102.44</v>
      </c>
      <c r="G53" s="97" t="s">
        <v>97</v>
      </c>
      <c r="H53" s="98"/>
      <c r="I53" s="99"/>
      <c r="J53" s="45">
        <f t="shared" si="5"/>
        <v>22</v>
      </c>
      <c r="K53" s="44">
        <f t="shared" si="4"/>
        <v>13693.68</v>
      </c>
      <c r="L53" s="44">
        <f>ROUND('[1]General jul-dic'!$L$53*1.025,2)</f>
        <v>978.12</v>
      </c>
    </row>
    <row r="54" spans="1:12" x14ac:dyDescent="0.3">
      <c r="A54" s="46" t="s">
        <v>98</v>
      </c>
      <c r="B54" s="46" t="s">
        <v>92</v>
      </c>
      <c r="C54" s="46" t="s">
        <v>93</v>
      </c>
      <c r="D54" s="46" t="s">
        <v>96</v>
      </c>
      <c r="E54" s="44">
        <f>ROUND('[1]General jul-dic'!$E$54*1.025,2)</f>
        <v>24.25</v>
      </c>
      <c r="F54" s="44">
        <f>ROUND('[1]General jul-dic'!$F$54*1.025,2)</f>
        <v>36.36</v>
      </c>
      <c r="G54" s="125" t="s">
        <v>99</v>
      </c>
      <c r="H54" s="127"/>
      <c r="I54" s="126"/>
      <c r="J54" s="45">
        <f t="shared" si="5"/>
        <v>23</v>
      </c>
      <c r="K54" s="44">
        <f t="shared" si="4"/>
        <v>15780.100000000002</v>
      </c>
      <c r="L54" s="44">
        <f>ROUND('[1]General jul-dic'!$L$54*1.025,2)</f>
        <v>1127.1500000000001</v>
      </c>
    </row>
    <row r="55" spans="1:12" x14ac:dyDescent="0.3">
      <c r="A55" s="46" t="s">
        <v>100</v>
      </c>
      <c r="B55" s="46" t="s">
        <v>92</v>
      </c>
      <c r="C55" s="46" t="s">
        <v>96</v>
      </c>
      <c r="D55" s="46" t="s">
        <v>96</v>
      </c>
      <c r="E55" s="44">
        <f>ROUND('[1]General jul-dic'!$E$55*1.025,2)</f>
        <v>52.52</v>
      </c>
      <c r="F55" s="44">
        <f>ROUND('[1]General jul-dic'!$F$55*1.025,2)</f>
        <v>78.78</v>
      </c>
      <c r="G55" s="43" t="s">
        <v>101</v>
      </c>
      <c r="H55" s="43" t="s">
        <v>102</v>
      </c>
      <c r="I55" s="43" t="s">
        <v>103</v>
      </c>
      <c r="J55" s="45">
        <f t="shared" si="5"/>
        <v>24</v>
      </c>
      <c r="K55" s="44">
        <f t="shared" si="4"/>
        <v>17291.399999999998</v>
      </c>
      <c r="L55" s="44">
        <f>ROUND('[1]General jul-dic'!$L$55*1.025,2)</f>
        <v>1235.0999999999999</v>
      </c>
    </row>
    <row r="56" spans="1:12" x14ac:dyDescent="0.3">
      <c r="A56" s="46" t="s">
        <v>104</v>
      </c>
      <c r="B56" s="46" t="s">
        <v>105</v>
      </c>
      <c r="C56" s="46" t="s">
        <v>93</v>
      </c>
      <c r="D56" s="64" t="s">
        <v>106</v>
      </c>
      <c r="E56" s="44">
        <f>ROUND('[1]General jul-dic'!$E$56*1.025,2)</f>
        <v>18.64</v>
      </c>
      <c r="F56" s="44">
        <f>ROUND('[1]General jul-dic'!$F$56*1.025,2)</f>
        <v>27.97</v>
      </c>
      <c r="G56" s="44">
        <v>17.93</v>
      </c>
      <c r="H56" s="44">
        <f>G56*30-0.06</f>
        <v>537.84</v>
      </c>
      <c r="I56" s="44">
        <f>H56*14-10.17</f>
        <v>7519.59</v>
      </c>
      <c r="J56" s="45">
        <f t="shared" si="5"/>
        <v>25</v>
      </c>
      <c r="K56" s="44">
        <f t="shared" si="4"/>
        <v>18805.78</v>
      </c>
      <c r="L56" s="44">
        <f>ROUND('[1]General jul-dic'!$L$56*1.025,2)</f>
        <v>1343.27</v>
      </c>
    </row>
    <row r="57" spans="1:12" x14ac:dyDescent="0.3">
      <c r="A57" s="46" t="s">
        <v>107</v>
      </c>
      <c r="B57" s="46" t="s">
        <v>105</v>
      </c>
      <c r="C57" s="46" t="s">
        <v>96</v>
      </c>
      <c r="D57" s="64" t="s">
        <v>106</v>
      </c>
      <c r="E57" s="44">
        <f>ROUND('[1]General jul-dic'!$E$57*1.025,2)</f>
        <v>40.4</v>
      </c>
      <c r="F57" s="44">
        <f>ROUND('[1]General jul-dic'!$F$57*1.025,2)</f>
        <v>60.62</v>
      </c>
      <c r="G57" s="125" t="s">
        <v>108</v>
      </c>
      <c r="H57" s="127"/>
      <c r="I57" s="126"/>
      <c r="J57" s="45">
        <f t="shared" si="5"/>
        <v>26</v>
      </c>
      <c r="K57" s="44">
        <f t="shared" si="4"/>
        <v>20175.259999999998</v>
      </c>
      <c r="L57" s="44">
        <f>ROUND('[1]General jul-dic'!$L$57*1.025,2)</f>
        <v>1441.09</v>
      </c>
    </row>
    <row r="58" spans="1:12" x14ac:dyDescent="0.3">
      <c r="A58" s="92" t="s">
        <v>109</v>
      </c>
      <c r="B58" s="93"/>
      <c r="C58" s="93"/>
      <c r="D58" s="93"/>
      <c r="E58" s="94"/>
      <c r="G58" s="43" t="s">
        <v>101</v>
      </c>
      <c r="H58" s="43" t="s">
        <v>102</v>
      </c>
      <c r="I58" s="43" t="s">
        <v>103</v>
      </c>
      <c r="J58" s="45">
        <f t="shared" si="5"/>
        <v>27</v>
      </c>
      <c r="K58" s="44">
        <f t="shared" si="4"/>
        <v>21544.32</v>
      </c>
      <c r="L58" s="44">
        <f>ROUND('[1]General jul-dic'!$L$58*1.025,2)</f>
        <v>1538.88</v>
      </c>
    </row>
    <row r="59" spans="1:12" x14ac:dyDescent="0.3">
      <c r="A59" s="125" t="s">
        <v>110</v>
      </c>
      <c r="B59" s="126"/>
      <c r="C59" s="125" t="s">
        <v>111</v>
      </c>
      <c r="D59" s="126"/>
      <c r="E59" s="45" t="s">
        <v>112</v>
      </c>
      <c r="G59" s="44">
        <f>G56</f>
        <v>17.93</v>
      </c>
      <c r="H59" s="44">
        <f>G59*30-0.06</f>
        <v>537.84</v>
      </c>
      <c r="I59" s="44">
        <f>H59*12-0.05</f>
        <v>6454.03</v>
      </c>
      <c r="J59" s="45">
        <f t="shared" si="5"/>
        <v>28</v>
      </c>
      <c r="K59" s="44">
        <f t="shared" si="4"/>
        <v>22913.940000000002</v>
      </c>
      <c r="L59" s="44">
        <f>ROUND('[1]General jul-dic'!$L$59*1.025,2)</f>
        <v>1636.71</v>
      </c>
    </row>
    <row r="60" spans="1:12" x14ac:dyDescent="0.3">
      <c r="A60" s="125" t="s">
        <v>113</v>
      </c>
      <c r="B60" s="126"/>
      <c r="C60" s="125" t="s">
        <v>114</v>
      </c>
      <c r="D60" s="126"/>
      <c r="E60" s="44">
        <f>ROUND('[1]General jul-dic'!$E$60*1.025,2)</f>
        <v>31.52</v>
      </c>
      <c r="G60" s="86" t="s">
        <v>115</v>
      </c>
      <c r="H60" s="87"/>
      <c r="I60" s="88"/>
      <c r="J60" s="45">
        <f t="shared" si="5"/>
        <v>29</v>
      </c>
      <c r="K60" s="44">
        <f t="shared" si="4"/>
        <v>24282.58</v>
      </c>
      <c r="L60" s="44">
        <f>ROUND('[1]General jul-dic'!$L$60*1.025,2)</f>
        <v>1734.47</v>
      </c>
    </row>
    <row r="61" spans="1:12" x14ac:dyDescent="0.3">
      <c r="A61" s="125" t="s">
        <v>113</v>
      </c>
      <c r="B61" s="126"/>
      <c r="C61" s="125" t="s">
        <v>116</v>
      </c>
      <c r="D61" s="126"/>
      <c r="E61" s="44">
        <f>ROUND('[1]General jul-dic'!$E$61*1.025,2)</f>
        <v>68.31</v>
      </c>
      <c r="G61" s="97" t="s">
        <v>117</v>
      </c>
      <c r="H61" s="98"/>
      <c r="I61" s="99"/>
      <c r="J61" s="45">
        <f t="shared" si="5"/>
        <v>30</v>
      </c>
      <c r="K61" s="44">
        <f t="shared" si="4"/>
        <v>25652.2</v>
      </c>
      <c r="L61" s="44">
        <f>ROUND('[1]General jul-dic'!$L$61*1.025,2)</f>
        <v>1832.3</v>
      </c>
    </row>
    <row r="62" spans="1:12" x14ac:dyDescent="0.3">
      <c r="A62" s="125" t="s">
        <v>118</v>
      </c>
      <c r="B62" s="126"/>
      <c r="C62" s="125" t="s">
        <v>114</v>
      </c>
      <c r="D62" s="126"/>
      <c r="E62" s="44">
        <f>ROUND('[1]General jul-dic'!$E$62*1.025,2)</f>
        <v>10.52</v>
      </c>
      <c r="G62" s="43" t="s">
        <v>101</v>
      </c>
      <c r="H62" s="43" t="s">
        <v>102</v>
      </c>
      <c r="I62" s="45" t="s">
        <v>103</v>
      </c>
      <c r="J62" s="86" t="s">
        <v>119</v>
      </c>
      <c r="K62" s="87"/>
      <c r="L62" s="88"/>
    </row>
    <row r="63" spans="1:12" x14ac:dyDescent="0.3">
      <c r="A63" s="125" t="s">
        <v>118</v>
      </c>
      <c r="B63" s="126"/>
      <c r="C63" s="125" t="s">
        <v>116</v>
      </c>
      <c r="D63" s="126"/>
      <c r="E63" s="44">
        <f>ROUND('[1]General jul-dic'!$E$63*1.025,2)</f>
        <v>22.8</v>
      </c>
      <c r="G63" s="44">
        <v>30</v>
      </c>
      <c r="H63" s="44">
        <f>G63*30</f>
        <v>900</v>
      </c>
      <c r="I63" s="44">
        <f>H63*14</f>
        <v>12600</v>
      </c>
      <c r="J63" s="97" t="s">
        <v>120</v>
      </c>
      <c r="K63" s="98"/>
      <c r="L63" s="99"/>
    </row>
    <row r="64" spans="1:12" x14ac:dyDescent="0.3">
      <c r="A64" s="86" t="s">
        <v>121</v>
      </c>
      <c r="B64" s="87"/>
      <c r="C64" s="87"/>
      <c r="D64" s="87"/>
      <c r="E64" s="87"/>
      <c r="F64" s="88"/>
      <c r="G64" s="86" t="s">
        <v>122</v>
      </c>
      <c r="H64" s="87"/>
      <c r="I64" s="88"/>
      <c r="J64" s="17"/>
      <c r="K64" s="18"/>
      <c r="L64" s="46" t="s">
        <v>11</v>
      </c>
    </row>
    <row r="65" spans="1:12" x14ac:dyDescent="0.3">
      <c r="A65" s="97" t="s">
        <v>123</v>
      </c>
      <c r="B65" s="98"/>
      <c r="C65" s="98"/>
      <c r="D65" s="98"/>
      <c r="E65" s="98"/>
      <c r="F65" s="99"/>
      <c r="G65" s="97" t="s">
        <v>124</v>
      </c>
      <c r="H65" s="98"/>
      <c r="I65" s="99"/>
      <c r="J65" s="47" t="s">
        <v>125</v>
      </c>
      <c r="K65" s="47"/>
      <c r="L65" s="48">
        <f>ROUND('[1]General jul-dic'!$L$65*1.025,6)</f>
        <v>0.122109</v>
      </c>
    </row>
    <row r="66" spans="1:12" x14ac:dyDescent="0.3">
      <c r="A66" s="43" t="s">
        <v>126</v>
      </c>
      <c r="B66" s="43" t="s">
        <v>127</v>
      </c>
      <c r="C66" s="125" t="s">
        <v>128</v>
      </c>
      <c r="D66" s="126"/>
      <c r="E66" s="125" t="s">
        <v>129</v>
      </c>
      <c r="F66" s="126"/>
      <c r="G66" s="75"/>
      <c r="H66" s="45" t="s">
        <v>130</v>
      </c>
      <c r="I66" s="45" t="s">
        <v>131</v>
      </c>
      <c r="J66" s="47" t="s">
        <v>132</v>
      </c>
      <c r="K66" s="47"/>
      <c r="L66" s="24">
        <f>ROUND('[1]General jul-dic'!$L$66*1.025,2)</f>
        <v>0.65</v>
      </c>
    </row>
    <row r="67" spans="1:12" x14ac:dyDescent="0.3">
      <c r="A67" s="45">
        <v>1</v>
      </c>
      <c r="B67" s="45" t="s">
        <v>1</v>
      </c>
      <c r="C67" s="44">
        <v>1466.4</v>
      </c>
      <c r="D67" s="45" t="s">
        <v>44</v>
      </c>
      <c r="E67" s="44">
        <v>4070.1</v>
      </c>
      <c r="F67" s="45" t="s">
        <v>44</v>
      </c>
      <c r="G67" s="75" t="s">
        <v>133</v>
      </c>
      <c r="H67" s="76">
        <v>42.56</v>
      </c>
      <c r="I67" s="75">
        <v>5.85</v>
      </c>
      <c r="J67" s="47" t="s">
        <v>134</v>
      </c>
      <c r="K67" s="47"/>
      <c r="L67" s="48">
        <f>ROUND('[1]General jul-dic'!$L$67*1.025,6)</f>
        <v>0.232848</v>
      </c>
    </row>
    <row r="68" spans="1:12" x14ac:dyDescent="0.3">
      <c r="A68" s="45">
        <v>2</v>
      </c>
      <c r="B68" s="45" t="s">
        <v>2</v>
      </c>
      <c r="C68" s="44">
        <v>1215.9000000000001</v>
      </c>
      <c r="D68" s="45" t="s">
        <v>44</v>
      </c>
      <c r="E68" s="44">
        <f>E67</f>
        <v>4070.1</v>
      </c>
      <c r="F68" s="45" t="s">
        <v>44</v>
      </c>
      <c r="G68" s="75" t="s">
        <v>135</v>
      </c>
      <c r="H68" s="75">
        <v>8.49</v>
      </c>
      <c r="I68" s="75"/>
      <c r="J68" s="47" t="s">
        <v>136</v>
      </c>
      <c r="K68" s="47"/>
      <c r="L68" s="48">
        <f>ROUND('[1]General jul-dic'!$L$68*1.025,6)</f>
        <v>0.32635399999999998</v>
      </c>
    </row>
    <row r="69" spans="1:12" x14ac:dyDescent="0.3">
      <c r="A69" s="45">
        <v>3</v>
      </c>
      <c r="B69" s="45"/>
      <c r="C69" s="44">
        <v>1057.8</v>
      </c>
      <c r="D69" s="45" t="s">
        <v>44</v>
      </c>
      <c r="E69" s="44">
        <f>E67</f>
        <v>4070.1</v>
      </c>
      <c r="F69" s="45" t="s">
        <v>44</v>
      </c>
      <c r="J69" s="100" t="s">
        <v>137</v>
      </c>
      <c r="K69" s="101"/>
      <c r="L69" s="48">
        <f>ROUND('[1]General jul-dic'!$L$69*1.025,6)</f>
        <v>7.6088000000000003E-2</v>
      </c>
    </row>
    <row r="70" spans="1:12" x14ac:dyDescent="0.3">
      <c r="A70" s="45">
        <v>4</v>
      </c>
      <c r="B70" s="45"/>
      <c r="C70" s="44">
        <v>1050</v>
      </c>
      <c r="D70" s="45" t="s">
        <v>44</v>
      </c>
      <c r="E70" s="44">
        <f>E67</f>
        <v>4070.1</v>
      </c>
      <c r="F70" s="45" t="s">
        <v>44</v>
      </c>
      <c r="H70" s="92" t="s">
        <v>138</v>
      </c>
      <c r="I70" s="93"/>
      <c r="J70" s="93"/>
      <c r="K70" s="93"/>
      <c r="L70" s="94"/>
    </row>
    <row r="71" spans="1:12" x14ac:dyDescent="0.3">
      <c r="A71" s="45">
        <v>5</v>
      </c>
      <c r="B71" s="45" t="s">
        <v>3</v>
      </c>
      <c r="C71" s="44">
        <f>C70</f>
        <v>1050</v>
      </c>
      <c r="D71" s="45" t="s">
        <v>44</v>
      </c>
      <c r="E71" s="44">
        <f>E67</f>
        <v>4070.1</v>
      </c>
      <c r="F71" s="45" t="s">
        <v>44</v>
      </c>
      <c r="H71" s="39"/>
      <c r="I71" s="95" t="s">
        <v>139</v>
      </c>
      <c r="J71" s="96"/>
      <c r="K71" s="95" t="s">
        <v>140</v>
      </c>
      <c r="L71" s="96"/>
    </row>
    <row r="72" spans="1:12" x14ac:dyDescent="0.3">
      <c r="A72" s="45">
        <v>6</v>
      </c>
      <c r="B72" s="45" t="s">
        <v>9</v>
      </c>
      <c r="C72" s="44">
        <f>C70</f>
        <v>1050</v>
      </c>
      <c r="D72" s="45" t="s">
        <v>44</v>
      </c>
      <c r="E72" s="44">
        <f>E67</f>
        <v>4070.1</v>
      </c>
      <c r="F72" s="45" t="s">
        <v>44</v>
      </c>
      <c r="H72" s="40" t="s">
        <v>0</v>
      </c>
      <c r="I72" s="40" t="s">
        <v>10</v>
      </c>
      <c r="J72" s="40" t="s">
        <v>11</v>
      </c>
      <c r="K72" s="40" t="s">
        <v>10</v>
      </c>
      <c r="L72" s="40" t="s">
        <v>11</v>
      </c>
    </row>
    <row r="73" spans="1:12" x14ac:dyDescent="0.3">
      <c r="A73" s="45">
        <v>7</v>
      </c>
      <c r="B73" s="45" t="s">
        <v>8</v>
      </c>
      <c r="C73" s="44">
        <f>C70</f>
        <v>1050</v>
      </c>
      <c r="D73" s="45" t="s">
        <v>44</v>
      </c>
      <c r="E73" s="44">
        <f>E67</f>
        <v>4070.1</v>
      </c>
      <c r="F73" s="45" t="s">
        <v>44</v>
      </c>
      <c r="H73" s="49" t="s">
        <v>4</v>
      </c>
      <c r="I73" s="10"/>
      <c r="J73" s="10"/>
      <c r="K73" s="24">
        <f>L73*14</f>
        <v>1861.02</v>
      </c>
      <c r="L73" s="24">
        <f>ROUND('[1]General jul-dic'!$L$73*1.025,2)</f>
        <v>132.93</v>
      </c>
    </row>
    <row r="74" spans="1:12" x14ac:dyDescent="0.3">
      <c r="A74" s="45">
        <v>8</v>
      </c>
      <c r="B74" s="45"/>
      <c r="C74" s="44">
        <f>C73/30</f>
        <v>35</v>
      </c>
      <c r="D74" s="45" t="s">
        <v>141</v>
      </c>
      <c r="E74" s="44">
        <f>E73/30</f>
        <v>135.66999999999999</v>
      </c>
      <c r="F74" s="45" t="s">
        <v>141</v>
      </c>
      <c r="H74" s="13" t="s">
        <v>142</v>
      </c>
      <c r="I74" s="24">
        <f>J74*14</f>
        <v>3073.42</v>
      </c>
      <c r="J74" s="24">
        <f>ROUND('[1]General jul-dic'!$J$74*1.025,2)</f>
        <v>219.53</v>
      </c>
      <c r="K74" s="24">
        <f>L74*14</f>
        <v>3722.46</v>
      </c>
      <c r="L74" s="24">
        <f>ROUND('[1]General jul-dic'!$L$74*1.025,2)</f>
        <v>265.89</v>
      </c>
    </row>
    <row r="75" spans="1:12" x14ac:dyDescent="0.3">
      <c r="A75" s="45">
        <v>9</v>
      </c>
      <c r="B75" s="45"/>
      <c r="C75" s="44">
        <f>C74</f>
        <v>35</v>
      </c>
      <c r="D75" s="45" t="s">
        <v>141</v>
      </c>
      <c r="E75" s="44">
        <f>E74</f>
        <v>135.66999999999999</v>
      </c>
      <c r="F75" s="45" t="s">
        <v>141</v>
      </c>
      <c r="H75" s="13" t="s">
        <v>143</v>
      </c>
      <c r="I75" s="24">
        <f>J75*14</f>
        <v>6147.4000000000005</v>
      </c>
      <c r="J75" s="24">
        <f>ROUND('[1]General jul-dic'!$J$75*1.025,2)</f>
        <v>439.1</v>
      </c>
      <c r="K75" s="24">
        <f>L75*14</f>
        <v>5583.62</v>
      </c>
      <c r="L75" s="24">
        <f>ROUND('[1]General jul-dic'!$L$75*1.025,2)</f>
        <v>398.83</v>
      </c>
    </row>
    <row r="76" spans="1:12" x14ac:dyDescent="0.3">
      <c r="A76" s="45">
        <v>10</v>
      </c>
      <c r="B76" s="45"/>
      <c r="C76" s="44">
        <f>C74</f>
        <v>35</v>
      </c>
      <c r="D76" s="45" t="s">
        <v>141</v>
      </c>
      <c r="E76" s="44">
        <f>E74</f>
        <v>135.66999999999999</v>
      </c>
      <c r="F76" s="45" t="s">
        <v>141</v>
      </c>
      <c r="H76" s="13" t="s">
        <v>144</v>
      </c>
      <c r="I76" s="24">
        <f>J76*14</f>
        <v>9220.82</v>
      </c>
      <c r="J76" s="24">
        <f>ROUND('[1]General jul-dic'!$J$76*1.025,2)</f>
        <v>658.63</v>
      </c>
      <c r="K76" s="24">
        <f>L76*14</f>
        <v>7444.92</v>
      </c>
      <c r="L76" s="24">
        <f>ROUND('[1]General jul-dic'!$L$76*1.025,2)</f>
        <v>531.78</v>
      </c>
    </row>
    <row r="77" spans="1:12" x14ac:dyDescent="0.3">
      <c r="A77" s="45">
        <v>11</v>
      </c>
      <c r="B77" s="45"/>
      <c r="C77" s="44">
        <f>C74</f>
        <v>35</v>
      </c>
      <c r="D77" s="45" t="s">
        <v>141</v>
      </c>
      <c r="E77" s="44">
        <f>E74</f>
        <v>135.66999999999999</v>
      </c>
      <c r="F77" s="45" t="s">
        <v>141</v>
      </c>
      <c r="H77" s="13" t="s">
        <v>145</v>
      </c>
      <c r="I77" s="24">
        <f>J77*14</f>
        <v>12294.800000000001</v>
      </c>
      <c r="J77" s="24">
        <f>ROUND('[1]General jul-dic'!$J$77*1.025,2)</f>
        <v>878.2</v>
      </c>
      <c r="K77" s="10"/>
      <c r="L77" s="10"/>
    </row>
  </sheetData>
  <mergeCells count="59">
    <mergeCell ref="H26:I26"/>
    <mergeCell ref="E1:F1"/>
    <mergeCell ref="E2:F2"/>
    <mergeCell ref="C4:D4"/>
    <mergeCell ref="E4:F4"/>
    <mergeCell ref="G4:H4"/>
    <mergeCell ref="I4:J4"/>
    <mergeCell ref="K4:L4"/>
    <mergeCell ref="A16:L16"/>
    <mergeCell ref="A19:L19"/>
    <mergeCell ref="A25:G25"/>
    <mergeCell ref="H25:I25"/>
    <mergeCell ref="H27:I27"/>
    <mergeCell ref="H29:I29"/>
    <mergeCell ref="J29:L29"/>
    <mergeCell ref="A30:G30"/>
    <mergeCell ref="H30:I30"/>
    <mergeCell ref="J30:L30"/>
    <mergeCell ref="G52:I52"/>
    <mergeCell ref="A33:G33"/>
    <mergeCell ref="H33:I33"/>
    <mergeCell ref="A35:G35"/>
    <mergeCell ref="H36:I36"/>
    <mergeCell ref="A41:I41"/>
    <mergeCell ref="F42:G42"/>
    <mergeCell ref="H42:I42"/>
    <mergeCell ref="A48:F48"/>
    <mergeCell ref="G48:I48"/>
    <mergeCell ref="A49:F49"/>
    <mergeCell ref="G49:I49"/>
    <mergeCell ref="G50:I50"/>
    <mergeCell ref="G53:I53"/>
    <mergeCell ref="G54:I54"/>
    <mergeCell ref="G57:I57"/>
    <mergeCell ref="A58:E58"/>
    <mergeCell ref="A59:B59"/>
    <mergeCell ref="C59:D59"/>
    <mergeCell ref="A60:B60"/>
    <mergeCell ref="C60:D60"/>
    <mergeCell ref="G60:I60"/>
    <mergeCell ref="A61:B61"/>
    <mergeCell ref="C61:D61"/>
    <mergeCell ref="G61:I61"/>
    <mergeCell ref="A62:B62"/>
    <mergeCell ref="C62:D62"/>
    <mergeCell ref="J62:L62"/>
    <mergeCell ref="A63:B63"/>
    <mergeCell ref="C63:D63"/>
    <mergeCell ref="J63:L63"/>
    <mergeCell ref="J69:K69"/>
    <mergeCell ref="H70:L70"/>
    <mergeCell ref="I71:J71"/>
    <mergeCell ref="K71:L71"/>
    <mergeCell ref="A64:F64"/>
    <mergeCell ref="G64:I64"/>
    <mergeCell ref="A65:F65"/>
    <mergeCell ref="G65:I65"/>
    <mergeCell ref="C66:D66"/>
    <mergeCell ref="E66:F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4" sqref="B4"/>
    </sheetView>
  </sheetViews>
  <sheetFormatPr baseColWidth="10" defaultRowHeight="14.4" x14ac:dyDescent="0.3"/>
  <cols>
    <col min="1" max="1" width="12.33203125" bestFit="1" customWidth="1"/>
    <col min="2" max="2" width="54.6640625" customWidth="1"/>
  </cols>
  <sheetData>
    <row r="1" spans="1:4" x14ac:dyDescent="0.3">
      <c r="A1" s="130" t="s">
        <v>149</v>
      </c>
      <c r="B1" s="130"/>
      <c r="C1" s="130"/>
      <c r="D1" s="130"/>
    </row>
    <row r="2" spans="1:4" x14ac:dyDescent="0.3">
      <c r="A2" s="131" t="s">
        <v>150</v>
      </c>
      <c r="B2" s="131"/>
      <c r="C2" s="131"/>
      <c r="D2" s="131"/>
    </row>
    <row r="3" spans="1:4" x14ac:dyDescent="0.3">
      <c r="A3" s="132"/>
      <c r="B3" s="132"/>
      <c r="C3" s="132"/>
      <c r="D3" s="132"/>
    </row>
    <row r="4" spans="1:4" x14ac:dyDescent="0.3">
      <c r="A4" s="133" t="s">
        <v>151</v>
      </c>
      <c r="B4" s="134"/>
      <c r="C4" s="133" t="s">
        <v>43</v>
      </c>
      <c r="D4" s="133" t="s">
        <v>44</v>
      </c>
    </row>
    <row r="5" spans="1:4" x14ac:dyDescent="0.3">
      <c r="A5" s="135" t="s">
        <v>152</v>
      </c>
      <c r="B5" s="136"/>
      <c r="C5" s="137"/>
      <c r="D5" s="137"/>
    </row>
    <row r="6" spans="1:4" x14ac:dyDescent="0.3">
      <c r="A6" s="138" t="s">
        <v>153</v>
      </c>
      <c r="B6" s="139"/>
      <c r="C6" s="140"/>
      <c r="D6" s="140"/>
    </row>
    <row r="7" spans="1:4" x14ac:dyDescent="0.3">
      <c r="A7" s="141" t="s">
        <v>154</v>
      </c>
      <c r="B7" s="142" t="s">
        <v>155</v>
      </c>
      <c r="C7" s="140">
        <f>D7*14</f>
        <v>53726.54</v>
      </c>
      <c r="D7" s="140">
        <f>ROUND(('[3]Altos cargos y asim jul-dic'!$D$13)*1.025,2)</f>
        <v>3837.61</v>
      </c>
    </row>
    <row r="8" spans="1:4" x14ac:dyDescent="0.3">
      <c r="A8" s="135" t="s">
        <v>156</v>
      </c>
      <c r="B8" s="136"/>
      <c r="C8" s="137"/>
      <c r="D8" s="137"/>
    </row>
    <row r="9" spans="1:4" x14ac:dyDescent="0.3">
      <c r="A9" s="143" t="s">
        <v>157</v>
      </c>
      <c r="B9" s="144" t="s">
        <v>158</v>
      </c>
      <c r="C9" s="145"/>
      <c r="D9" s="145"/>
    </row>
    <row r="10" spans="1:4" x14ac:dyDescent="0.3">
      <c r="A10" s="146"/>
      <c r="B10" s="147" t="s">
        <v>159</v>
      </c>
      <c r="C10" s="145"/>
      <c r="D10" s="145"/>
    </row>
    <row r="11" spans="1:4" x14ac:dyDescent="0.3">
      <c r="A11" s="146"/>
      <c r="B11" s="147" t="s">
        <v>160</v>
      </c>
      <c r="C11" s="145"/>
      <c r="D11" s="145"/>
    </row>
    <row r="12" spans="1:4" x14ac:dyDescent="0.3">
      <c r="A12" s="146"/>
      <c r="B12" s="147" t="s">
        <v>161</v>
      </c>
      <c r="C12" s="145"/>
      <c r="D12" s="145"/>
    </row>
    <row r="13" spans="1:4" x14ac:dyDescent="0.3">
      <c r="A13" s="146"/>
      <c r="B13" s="147" t="s">
        <v>162</v>
      </c>
      <c r="C13" s="145"/>
      <c r="D13" s="145"/>
    </row>
    <row r="14" spans="1:4" x14ac:dyDescent="0.3">
      <c r="A14" s="146"/>
      <c r="B14" s="147" t="s">
        <v>163</v>
      </c>
      <c r="C14" s="145"/>
      <c r="D14" s="145"/>
    </row>
    <row r="15" spans="1:4" x14ac:dyDescent="0.3">
      <c r="A15" s="146"/>
      <c r="B15" s="147" t="s">
        <v>164</v>
      </c>
      <c r="C15" s="145"/>
      <c r="D15" s="145"/>
    </row>
    <row r="16" spans="1:4" x14ac:dyDescent="0.3">
      <c r="A16" s="146"/>
      <c r="B16" s="147" t="s">
        <v>165</v>
      </c>
      <c r="C16" s="145"/>
      <c r="D16" s="145"/>
    </row>
    <row r="17" spans="1:4" x14ac:dyDescent="0.3">
      <c r="A17" s="146"/>
      <c r="B17" s="147" t="s">
        <v>166</v>
      </c>
      <c r="C17" s="145"/>
      <c r="D17" s="145"/>
    </row>
    <row r="18" spans="1:4" x14ac:dyDescent="0.3">
      <c r="A18" s="146"/>
      <c r="B18" s="147" t="s">
        <v>167</v>
      </c>
      <c r="C18" s="145"/>
      <c r="D18" s="145"/>
    </row>
    <row r="19" spans="1:4" x14ac:dyDescent="0.3">
      <c r="A19" s="148"/>
      <c r="B19" s="142" t="s">
        <v>168</v>
      </c>
      <c r="C19" s="140">
        <f>D19*14</f>
        <v>53726.54</v>
      </c>
      <c r="D19" s="140">
        <f>D7</f>
        <v>3837.61</v>
      </c>
    </row>
    <row r="20" spans="1:4" x14ac:dyDescent="0.3">
      <c r="A20" s="141" t="s">
        <v>169</v>
      </c>
      <c r="B20" s="142" t="s">
        <v>170</v>
      </c>
      <c r="C20" s="140">
        <f>D20*14</f>
        <v>53726.54</v>
      </c>
      <c r="D20" s="140">
        <f>D7</f>
        <v>3837.61</v>
      </c>
    </row>
    <row r="21" spans="1:4" x14ac:dyDescent="0.3">
      <c r="A21" s="149" t="s">
        <v>171</v>
      </c>
      <c r="B21" s="134" t="s">
        <v>172</v>
      </c>
      <c r="C21" s="140">
        <f>D21*14</f>
        <v>53726.54</v>
      </c>
      <c r="D21" s="140">
        <f>D7</f>
        <v>3837.61</v>
      </c>
    </row>
    <row r="22" spans="1:4" x14ac:dyDescent="0.3">
      <c r="A22" s="150" t="s">
        <v>173</v>
      </c>
      <c r="B22" s="151" t="s">
        <v>174</v>
      </c>
      <c r="C22" s="152"/>
      <c r="D22" s="152"/>
    </row>
    <row r="23" spans="1:4" x14ac:dyDescent="0.3">
      <c r="A23" s="153"/>
      <c r="B23" s="154" t="s">
        <v>175</v>
      </c>
      <c r="C23" s="145"/>
      <c r="D23" s="145"/>
    </row>
    <row r="24" spans="1:4" x14ac:dyDescent="0.3">
      <c r="A24" s="148"/>
      <c r="B24" s="155" t="s">
        <v>176</v>
      </c>
      <c r="C24" s="140">
        <f>D24*14</f>
        <v>53726.54</v>
      </c>
      <c r="D24" s="140">
        <f>D7</f>
        <v>3837.61</v>
      </c>
    </row>
    <row r="25" spans="1:4" x14ac:dyDescent="0.3">
      <c r="A25" s="141" t="s">
        <v>177</v>
      </c>
      <c r="B25" s="142" t="s">
        <v>178</v>
      </c>
      <c r="C25" s="140">
        <f>D25*14</f>
        <v>53726.54</v>
      </c>
      <c r="D25" s="140">
        <f>D7</f>
        <v>3837.61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Enero-junio</vt:lpstr>
      <vt:lpstr>Libre designacion E-J</vt:lpstr>
      <vt:lpstr>Julio-diciembre</vt:lpstr>
      <vt:lpstr>Libre designacion J-D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</dc:creator>
  <cp:lastModifiedBy>N054584</cp:lastModifiedBy>
  <cp:lastPrinted>2019-07-31T09:02:13Z</cp:lastPrinted>
  <dcterms:created xsi:type="dcterms:W3CDTF">2018-12-19T16:56:02Z</dcterms:created>
  <dcterms:modified xsi:type="dcterms:W3CDTF">2025-06-02T08:05:30Z</dcterms:modified>
</cp:coreProperties>
</file>