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65296" windowWidth="7875" windowHeight="5055" tabRatio="837" activeTab="0"/>
  </bookViews>
  <sheets>
    <sheet name="Balance" sheetId="1" r:id="rId1"/>
    <sheet name="Cuenta Perdidas y ganancias" sheetId="2" r:id="rId2"/>
    <sheet name="Personal" sheetId="3" r:id="rId3"/>
    <sheet name="E. Flujos de efectivo" sheetId="4" r:id="rId4"/>
    <sheet name="E. cambio de PN" sheetId="5" r:id="rId5"/>
    <sheet name="E.total cambios PN" sheetId="6" r:id="rId6"/>
  </sheets>
  <definedNames/>
  <calcPr fullCalcOnLoad="1"/>
</workbook>
</file>

<file path=xl/comments4.xml><?xml version="1.0" encoding="utf-8"?>
<comments xmlns="http://schemas.openxmlformats.org/spreadsheetml/2006/main">
  <authors>
    <author>Carlos L?pez Go?i</author>
  </authors>
  <commentList>
    <comment ref="B25" authorId="0">
      <text>
        <r>
          <rPr>
            <b/>
            <sz val="9"/>
            <rFont val="Tahoma"/>
            <family val="0"/>
          </rPr>
          <t>Carlos López Goñi:</t>
        </r>
        <r>
          <rPr>
            <sz val="9"/>
            <rFont val="Tahoma"/>
            <family val="0"/>
          </rPr>
          <t xml:space="preserve">
As.A2014/10558 se regulariza 30€ inmovilizado contra grupo 62</t>
        </r>
      </text>
    </comment>
  </commentList>
</comments>
</file>

<file path=xl/sharedStrings.xml><?xml version="1.0" encoding="utf-8"?>
<sst xmlns="http://schemas.openxmlformats.org/spreadsheetml/2006/main" count="290" uniqueCount="261">
  <si>
    <t>ACTIVO</t>
  </si>
  <si>
    <t>A) ACTIVO NO CORRIENTE</t>
  </si>
  <si>
    <t>B) ACTIVO CORRIENTE</t>
  </si>
  <si>
    <t>1. Clientes por ventas y prestaciones de servicios</t>
  </si>
  <si>
    <t>TOTAL ACTIVO (A+B)</t>
  </si>
  <si>
    <t>PATRIMONIO NETO Y PASIVO</t>
  </si>
  <si>
    <t>A) PATRIMONIO NETO</t>
  </si>
  <si>
    <t>I. Inmovilizado intangible</t>
  </si>
  <si>
    <t>II. Inmovilizado material</t>
  </si>
  <si>
    <t>III. Deudores comerciales y otras cuentas a cobrar</t>
  </si>
  <si>
    <t>VII. Efectivo y otros activos líquidos equivalentes</t>
  </si>
  <si>
    <t>I. Capital</t>
  </si>
  <si>
    <t>A-1) Fondos propios</t>
  </si>
  <si>
    <t>1. Capital escriturado</t>
  </si>
  <si>
    <t>III. Reservas</t>
  </si>
  <si>
    <t>A-3) Subvenciones, donaciones y legados recibidos</t>
  </si>
  <si>
    <t xml:space="preserve">B) PASIVO NO CORRIENTE </t>
  </si>
  <si>
    <t>II. Deudas a largo plazo</t>
  </si>
  <si>
    <t>VII. Resultado del ejercicio</t>
  </si>
  <si>
    <t>C) PASIVO CORRIENTE</t>
  </si>
  <si>
    <t>V. Acreedores comerciales y otras cuentas a pagar</t>
  </si>
  <si>
    <t>1. Proveedores</t>
  </si>
  <si>
    <t>TOTAL PATRIMONIO NETO Y PASIVO (A+B+C)</t>
  </si>
  <si>
    <t>1. Importe neto de la cifra de negocios</t>
  </si>
  <si>
    <t>6. Gastos de personal</t>
  </si>
  <si>
    <t>8. Amortización del inmovilizado</t>
  </si>
  <si>
    <t>5. Otros ingresos de explotación</t>
  </si>
  <si>
    <t>7. Otros gastos de explotación</t>
  </si>
  <si>
    <t>9. Imputación de subvenciones de inmovilizado no financiero</t>
  </si>
  <si>
    <t>(DEBE) / HABER</t>
  </si>
  <si>
    <t>VI. Periodificaciones a corto plazo</t>
  </si>
  <si>
    <t>5. Aplicaciones informáticas</t>
  </si>
  <si>
    <t>1. Terrenos y construcciones</t>
  </si>
  <si>
    <t>2. Instalaciones técnicas y otro inmovilizado material</t>
  </si>
  <si>
    <t>V. Inversiones financieras a largo plazo</t>
  </si>
  <si>
    <t>1. Instrumentos de patrimonio</t>
  </si>
  <si>
    <t>5. Otros activos financieros</t>
  </si>
  <si>
    <t>2. Clientes, empresas del grupo y asociadas</t>
  </si>
  <si>
    <t>3. Deudores varios</t>
  </si>
  <si>
    <t>4. Personal</t>
  </si>
  <si>
    <t>5. Activos por impuesto corriente</t>
  </si>
  <si>
    <t>1. Legal y estatutaria</t>
  </si>
  <si>
    <t>2. Otras reservas</t>
  </si>
  <si>
    <t>1. Obligaciones por prestaciones a largo plazo al personal</t>
  </si>
  <si>
    <t>III. Deudas a corto plazo</t>
  </si>
  <si>
    <t>3. Acreedores varios</t>
  </si>
  <si>
    <t>3. Acreedores por arrendamiento financiero</t>
  </si>
  <si>
    <t>6. Otras deudas con las Administraciones Públicas</t>
  </si>
  <si>
    <t>4. Aprovisionamientos</t>
  </si>
  <si>
    <t>b) Subvenciones de explotación incorporadas al resultado del ej.</t>
  </si>
  <si>
    <t>a) Sueldos, salarios y asimilados</t>
  </si>
  <si>
    <t>b) Cargas Sociales</t>
  </si>
  <si>
    <t>a) Servicios exteriores</t>
  </si>
  <si>
    <t>b) Tributos</t>
  </si>
  <si>
    <t>b) Consumo de materias primas y otras materias consumibles</t>
  </si>
  <si>
    <t>c) Trabajos realizados por otras empresas</t>
  </si>
  <si>
    <t>b) De valores negociables y otros instrumentos financieros</t>
  </si>
  <si>
    <t>b) Por deudas con terceros</t>
  </si>
  <si>
    <t>A) OPERACIONES CONTINUADAS</t>
  </si>
  <si>
    <t xml:space="preserve">A.1) RESULTADO DE EXPLOTACIÓN </t>
  </si>
  <si>
    <t>A.3) RESULTADO ANTES DE IMPUESTOS (A.1+A.2)</t>
  </si>
  <si>
    <t>I. Provisiones a largo plazo</t>
  </si>
  <si>
    <t>b) Prestaciones de servicios</t>
  </si>
  <si>
    <t>14. Ingresos financieros</t>
  </si>
  <si>
    <t>15. Gastos financieros</t>
  </si>
  <si>
    <t>A.2) RESULTADO FINANCIERO (14+15)</t>
  </si>
  <si>
    <t>19. Impuestos sobre beneficios</t>
  </si>
  <si>
    <t>D) RESULTADO DEL EJERCICIO (A.4+20)</t>
  </si>
  <si>
    <t>4. Otras provisiones</t>
  </si>
  <si>
    <t>2. Proveedores empresas del grupo y asociadas</t>
  </si>
  <si>
    <t>NAVARRA DE SERVICIOS Y TECNOLOGÍAS, S.A.U.</t>
  </si>
  <si>
    <t>VI. Activos por impuestos diferidos</t>
  </si>
  <si>
    <t>6. Otros créditos con las Administraciones Públicas</t>
  </si>
  <si>
    <t>V. Inversiones financieras a corto plazo</t>
  </si>
  <si>
    <t>3. Valores representativos de deuda</t>
  </si>
  <si>
    <t>IV. Pasivos por impuesto diferido</t>
  </si>
  <si>
    <t>5. Otros pasivos financieros</t>
  </si>
  <si>
    <t>V. Resultados de ejercicios anteriores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</si>
  <si>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</si>
  <si>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</si>
  <si>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</si>
  <si>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</si>
  <si>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Correciones valorativas por deterioro (+/-)</t>
  </si>
  <si>
    <t>c) Variación de provisiones (+/-)</t>
  </si>
  <si>
    <t>d) Imputación de subvenciones (-)</t>
  </si>
  <si>
    <t>e) Resultados por bajas y enajenaciones del inmovilizado(+/-)</t>
  </si>
  <si>
    <t>f) Resultados por bajas y enajenaciones de instrumentos financieros(+/-)</t>
  </si>
  <si>
    <t>g) Ingresos financieros(-)</t>
  </si>
  <si>
    <t>h) Gastos financieros(+)</t>
  </si>
  <si>
    <t>i) Diferencias de cambio(+/-)</t>
  </si>
  <si>
    <t>j) Variación de valor razonable en instrumentos financieros(+/-)</t>
  </si>
  <si>
    <t>k) Otros ingresos y gastos(-/+)</t>
  </si>
  <si>
    <t>3. Cambios en el capital corriente</t>
  </si>
  <si>
    <t>a) Existencias(+/-)</t>
  </si>
  <si>
    <t>b) Deudores y otras cuentas a cobrar(+/-)</t>
  </si>
  <si>
    <t>c) Otros activos corrientes(+/-)</t>
  </si>
  <si>
    <t>d) Acreedores y otras cuenta a pagar(+/-)</t>
  </si>
  <si>
    <t>e) Otros pasivos corrientes(+/-)</t>
  </si>
  <si>
    <t>f) Otros activos y pasivos no corrientes(+/-)</t>
  </si>
  <si>
    <t>4. Otros flujos de efectivo de las actividades de explotación</t>
  </si>
  <si>
    <t>a) Pago de intereses(-)</t>
  </si>
  <si>
    <t>b) Dividendos cobrados de empr. consolidadas por puesta en equivalencia</t>
  </si>
  <si>
    <t>c) Cobros de dividendos(+)</t>
  </si>
  <si>
    <t>d) Cobros de intereses(+)</t>
  </si>
  <si>
    <t>e) Cobros(pagos) por impuesto sobre beneficios(+/-)</t>
  </si>
  <si>
    <t>f) Otros pagos(cobros)(-/+)</t>
  </si>
  <si>
    <t>5. Flujos de efectivo de las act. de explotación ( +/-1+/-2+/-3+/-4 )</t>
  </si>
  <si>
    <t>B) FLUJOS DE EFECTIVO DE LAS ACTIVIDADES DE INVERSIÓN</t>
  </si>
  <si>
    <t>6. Pagos por inversiones(-)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</si>
  <si>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</si>
  <si>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</si>
  <si>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</si>
  <si>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</si>
  <si>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</si>
  <si>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</si>
  <si>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</si>
  <si>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7. Cobros por desinversiones(+)</t>
  </si>
  <si>
    <t>8. Flujos de efectivo de las actividades de inversión ( 7 - 6 )</t>
  </si>
  <si>
    <t>C) FLUJOS DE EFECTIVO DE LAS ACTIVIDADES DE FINANCIACIÓN</t>
  </si>
  <si>
    <t>9. Cobros y pagos por instrumentos de patrimonio</t>
  </si>
  <si>
    <t>a) Emisión de instrumentos de patrimonio(+)</t>
  </si>
  <si>
    <t>b) Amortización de instrumentos de patrimonio(-)</t>
  </si>
  <si>
    <t>c) Amortización de instrumentos de patrimonio propio(-)</t>
  </si>
  <si>
    <t>d) Enajenación de instrumentos de patrimonio propio(+)</t>
  </si>
  <si>
    <t>e) Subvenciones, donaciones y legados recibidos(+)</t>
  </si>
  <si>
    <t>10. Cobros y pagos por instrumentos de pasivo financiero</t>
  </si>
  <si>
    <t xml:space="preserve">a) Emisión </t>
  </si>
  <si>
    <t xml:space="preserve">            1. Obligaciones y otros valores negociables(+)</t>
  </si>
  <si>
    <t xml:space="preserve">            2. Deudas con entidades de crédito (+)</t>
  </si>
  <si>
    <t xml:space="preserve">            3. Deudas con empresas del grupo y asociadas(+)</t>
  </si>
  <si>
    <t xml:space="preserve">            4. Otras deudas(+)</t>
  </si>
  <si>
    <t xml:space="preserve">b) Devolución y amortización de </t>
  </si>
  <si>
    <t xml:space="preserve">            1. Obligaciones y otros valores negociables(-)</t>
  </si>
  <si>
    <t xml:space="preserve">            2. Deudas con entidades de crédito (-)</t>
  </si>
  <si>
    <t xml:space="preserve">            3. Deudas con empresas del grupo y asociadas(-)</t>
  </si>
  <si>
    <t xml:space="preserve">            4. Otras deudas(-)</t>
  </si>
  <si>
    <t>11. Pagos por dividendos y rem. de otros instr. de patrimonio</t>
  </si>
  <si>
    <t>a) Dividendos(-)</t>
  </si>
  <si>
    <t>b) Remuneración de otros instrumentos de patrimonio(-)</t>
  </si>
  <si>
    <t>12. Flujos de efectivo de actividades de financiación ( +/-9+/-10-11 )</t>
  </si>
  <si>
    <t>D) Efecto de las variaciones de los tipos de cambio</t>
  </si>
  <si>
    <t>E) AUMENTO/DISMINUCIÓN NETA DEL EFECTIVO ( +/-5+/-8+/-12+/-D )</t>
  </si>
  <si>
    <t>Efectivo o equivalentes al comienzo del ejercicio</t>
  </si>
  <si>
    <t>Efectivo o equivalentes al final del ejercicio</t>
  </si>
  <si>
    <t>10. Excesos de provisiones</t>
  </si>
  <si>
    <t>11. Deterioro y resultado por enajenaciones del inmovilizado</t>
  </si>
  <si>
    <t>1. Tesoreria</t>
  </si>
  <si>
    <t>2. Otros activos liquidos equivalentes</t>
  </si>
  <si>
    <t>Control</t>
  </si>
  <si>
    <t>(1+4+5+6+7+8+9+10+11)</t>
  </si>
  <si>
    <t>1. Remanente</t>
  </si>
  <si>
    <t>5. Pasivos por impuestos corriente</t>
  </si>
  <si>
    <t>TOTAL</t>
  </si>
  <si>
    <t>TOTALES</t>
  </si>
  <si>
    <t>M</t>
  </si>
  <si>
    <t>H</t>
  </si>
  <si>
    <t>PERSONAL POR SEXO-NIVELES</t>
  </si>
  <si>
    <t>CONSEJEROS</t>
  </si>
  <si>
    <t>Altos Directivos</t>
  </si>
  <si>
    <t>Resto personal Técnico</t>
  </si>
  <si>
    <t>Administrativo</t>
  </si>
  <si>
    <t>Otro Personal Cualificado</t>
  </si>
  <si>
    <t>No Cualificados</t>
  </si>
  <si>
    <t>INTERESES PENDIENTES DE COBRO</t>
  </si>
  <si>
    <t>INVERSIONES INMOVILIZADO MATERIAL</t>
  </si>
  <si>
    <t>INVERSIONES INMOVILIZADO INMATERIAL</t>
  </si>
  <si>
    <t>INTERESES COBRADOS NO EN PyG</t>
  </si>
  <si>
    <t>COBROS Y (PAGOS) POR IMPTO SOCIEDADES</t>
  </si>
  <si>
    <t>INVERSIONES INMOV. MATERIAL2013 PAGADAS EN 2014</t>
  </si>
  <si>
    <t xml:space="preserve">PERSONAL </t>
  </si>
  <si>
    <t xml:space="preserve">Plantilla final a </t>
  </si>
  <si>
    <t>Plantilla media
del periodo</t>
  </si>
  <si>
    <t>Año 2013</t>
  </si>
  <si>
    <t>VENTA INMOVILIZADO MATERIAL AÑO 2014</t>
  </si>
  <si>
    <t>VENTA INMOVILIZADO MATERIAL AÑO 2014 PENDIENTES DE COBRO</t>
  </si>
  <si>
    <t>ESTADO DE FLUJOS DE EFECTIVO A 30 DE SEPTIEMBRE DE 2014</t>
  </si>
  <si>
    <t>INVERSIONES INMOVILIZADO MATERIAL PENDIENTES DE PAGO</t>
  </si>
  <si>
    <t>sin consejeros</t>
  </si>
  <si>
    <t>BALANCE A 31 DE DICIEMBRE DE 2014</t>
  </si>
  <si>
    <t>CUENTAS DE PÉRDIDAS Y GANANCIAS A 31 DE DICIEMBRE DE 2014</t>
  </si>
  <si>
    <t>c) Pérdidas, deterioro y variación de provisiones por operaciones de tráfico</t>
  </si>
  <si>
    <t>ESTADO DE CAMBIOS EN EL PATRIMONIO NETO</t>
  </si>
  <si>
    <t>B) ESTADO TOTAL DE CAMBIOS EN EL PATRIMONIO NETO</t>
  </si>
  <si>
    <t>(ACCIONES Y</t>
  </si>
  <si>
    <t>OTROS</t>
  </si>
  <si>
    <t xml:space="preserve">SUBVENCIONES, </t>
  </si>
  <si>
    <t>CAPITAL</t>
  </si>
  <si>
    <t>PARTICPACIONES</t>
  </si>
  <si>
    <t>RESULTADOS</t>
  </si>
  <si>
    <t xml:space="preserve">OTRAS </t>
  </si>
  <si>
    <t>INSTRUMENTOS</t>
  </si>
  <si>
    <t>AJUSTES</t>
  </si>
  <si>
    <t xml:space="preserve">DONACIONES </t>
  </si>
  <si>
    <t xml:space="preserve">PRIMA </t>
  </si>
  <si>
    <t>EN PATRIMONIO</t>
  </si>
  <si>
    <t xml:space="preserve">DE EJERCICIOS </t>
  </si>
  <si>
    <t>APORTACIONES</t>
  </si>
  <si>
    <t>RESULTADO</t>
  </si>
  <si>
    <t xml:space="preserve">(DIVIDENDO </t>
  </si>
  <si>
    <t>DE PATRIMONIO</t>
  </si>
  <si>
    <t>POR CAMBIO</t>
  </si>
  <si>
    <t>Y LEGADOS</t>
  </si>
  <si>
    <t>ESCRITURADO</t>
  </si>
  <si>
    <t>(NO EXIGIDO)</t>
  </si>
  <si>
    <t>DE EMISIÓN</t>
  </si>
  <si>
    <t>RESERVAS</t>
  </si>
  <si>
    <t>PROPIAS)</t>
  </si>
  <si>
    <t>ANTERIORES</t>
  </si>
  <si>
    <t>DE SOCIOS</t>
  </si>
  <si>
    <t>DEL EJERCICIO</t>
  </si>
  <si>
    <t>A CUENTA)</t>
  </si>
  <si>
    <t>NETO</t>
  </si>
  <si>
    <t>DE VALOR</t>
  </si>
  <si>
    <t>RECIBIDOS</t>
  </si>
  <si>
    <t>A) SALDO, FINAL DEL EJERCICIO 2012</t>
  </si>
  <si>
    <t>I. Ajustes por cambios de criterio 2012</t>
  </si>
  <si>
    <t>II. Ajustes por errores 2012</t>
  </si>
  <si>
    <t>B) SALDO AJUSTADO, INICIO DEL EJERCICIO 2013</t>
  </si>
  <si>
    <t>I. Total ingresos y gastos reconocidos</t>
  </si>
  <si>
    <t>II. Operaciones con socios o propietarios</t>
  </si>
  <si>
    <t>1. Aumentos de capital</t>
  </si>
  <si>
    <t>2. (-) Reducciones de capital</t>
  </si>
  <si>
    <t>3.. Otras operaciones con socios o propietarios</t>
  </si>
  <si>
    <t>III. Otras variaciones del patrimonio neto</t>
  </si>
  <si>
    <t>C) SALDO, FINAL DEL EJERCICIO 2013</t>
  </si>
  <si>
    <t>I. Ajustes por cambios de criterio 2013</t>
  </si>
  <si>
    <t>II. Ajustes por errores 2013</t>
  </si>
  <si>
    <t>D) SALDO AJUSTADO, INICIO DEL EJERCICIO 2013</t>
  </si>
  <si>
    <t xml:space="preserve">2. (-) Reducciones de capital </t>
  </si>
  <si>
    <t>3. Otras operaciones con socios o propietarios</t>
  </si>
  <si>
    <t>E) SALDO, FINAL DEL EJERCICIO 2014</t>
  </si>
  <si>
    <t>INVERSIONES INMOVILIZADO INMATERIAL PENDIENTES DE PAGO</t>
  </si>
  <si>
    <t>INVERSIONES INMOV. MATERIAL2013 PAGADAS EN 2014 grupo</t>
  </si>
  <si>
    <t>31 diciembre  de 2014</t>
  </si>
  <si>
    <t>31 diciembre de 2013</t>
  </si>
  <si>
    <t>Año 2014</t>
  </si>
  <si>
    <t>Versión José Luis</t>
  </si>
  <si>
    <t>Versión CPEN</t>
  </si>
  <si>
    <t>ESTADO DE CAMBIOS EN EL PATRIMONIO NETO A 31/12/14</t>
  </si>
  <si>
    <t>A) ESTADO DE INGRESOS Y GASTOS RECONOCIDOS</t>
  </si>
  <si>
    <t>A) RESULTADO DE LA CUENTA DE PÉRDIDAS Y GANANCIAS</t>
  </si>
  <si>
    <t>INGRESOS Y GASTOS IMPUTADOS DIRECTAMENTE AL PATRIMONIO  NETO</t>
  </si>
  <si>
    <t>I. Por valoración de instrumentos financieros</t>
  </si>
  <si>
    <t>II. Por cobertura de flujos de efectivo</t>
  </si>
  <si>
    <t>III. Subvenciones, donaciones y legados recibidos</t>
  </si>
  <si>
    <t>IV. Por ganancias y pérdidas actuariales y otros ajustes</t>
  </si>
  <si>
    <t>V. Por activos no corrientes y pasivos vinculados, mantenidos para la vta.</t>
  </si>
  <si>
    <t>VI. Diferencias de conversión</t>
  </si>
  <si>
    <t>VII. Efecto impositivo</t>
  </si>
  <si>
    <t>B) TOTAL INGRESOS Y GASTOS IMPUTADOS DIRECTAMENTE EN</t>
  </si>
  <si>
    <t>EL PATRIMONIO NETO (I+II+III+IV+V+VI+VII)</t>
  </si>
  <si>
    <t>TRANSFERENCIAS A LA CUENTA DE PÉRDIDAS Y GANANCIAS</t>
  </si>
  <si>
    <t>VIII. Por valoración de instrumentos financieros</t>
  </si>
  <si>
    <t>IX. Por cobertura de flujos de efectivo</t>
  </si>
  <si>
    <t>X. Subvenciones, donaciones y legados recibidos</t>
  </si>
  <si>
    <t>XI. Por activos no corrientes y pasivos vinculados, mantenidos para la vta.</t>
  </si>
  <si>
    <t>XII. Diferencias de conversión</t>
  </si>
  <si>
    <t>XIII. Efecto impositivo</t>
  </si>
  <si>
    <t xml:space="preserve">C) TOTAL TRANSFERENCIAS A LA CUENTA DE PÉRDIDAS Y </t>
  </si>
  <si>
    <t xml:space="preserve">    GANANCIAS (VIII+IX+X+XI+XII+XIII)</t>
  </si>
  <si>
    <t>TOTAL INGRESOS Y GASTOS RECONOCIDOS (A+B+C)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</si>
</sst>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/yy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"/>
    <numFmt numFmtId="182" formatCode="00000"/>
    <numFmt numFmtId="183" formatCode="#,##0;\(#,##0\)"/>
    <numFmt numFmtId="184" formatCode="0.0%"/>
    <numFmt numFmtId="185" formatCode="mmm\-yyyy"/>
    <numFmt numFmtId="186" formatCode="0.0000%"/>
    <numFmt numFmtId="187" formatCode="_-* #,##0.000\ _P_t_a_-;\-* #,##0.000\ _P_t_a_-;_-* &quot;-&quot;??\ _P_t_a_-;_-@_-"/>
    <numFmt numFmtId="188" formatCode="_-* #,##0.0\ _P_t_a_-;\-* #,##0.0\ _P_t_a_-;_-* &quot;-&quot;??\ _P_t_a_-;_-@_-"/>
    <numFmt numFmtId="189" formatCode="_-* #,##0\ _P_t_a_-;\-* #,##0\ _P_t_a_-;_-* &quot;-&quot;??\ _P_t_a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&quot;€&quot;"/>
    <numFmt numFmtId="195" formatCode="#,##0.00;[Red]\-#,##0.00"/>
    <numFmt numFmtId="196" formatCode="0.000%"/>
    <numFmt numFmtId="197" formatCode="0.00000%"/>
    <numFmt numFmtId="198" formatCode="#,##0.000"/>
    <numFmt numFmtId="199" formatCode="#,##0.0000"/>
    <numFmt numFmtId="200" formatCode="[$-C0A]dddd\,\ dd&quot; de &quot;mmmm&quot; de &quot;yyyy"/>
    <numFmt numFmtId="201" formatCode="dd\-mm\-yy;@"/>
    <numFmt numFmtId="202" formatCode="_-* #,##0.00\ [$€]_-;\-* #,##0.00\ [$€]_-;_-* &quot;-&quot;??\ [$€]_-;_-@_-"/>
    <numFmt numFmtId="203" formatCode="#,##0;\-#,##0;;@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* #,##0_-;\-* #,##0_-;_-* &quot;-&quot;_-;_-@_-"/>
    <numFmt numFmtId="210" formatCode="_-&quot;€&quot;* #,##0.00_-;\-&quot;€&quot;* #,##0.00_-;_-&quot;€&quot;* &quot;-&quot;??_-;_-@_-"/>
    <numFmt numFmtId="211" formatCode="_-* #,##0.00_-;\-* #,##0.00_-;_-* &quot;-&quot;??_-;_-@_-"/>
    <numFmt numFmtId="212" formatCode="#,##0\ &quot;pta&quot;;\-#,##0\ &quot;pta&quot;"/>
    <numFmt numFmtId="213" formatCode="#,##0\ &quot;pta&quot;;[Red]\-#,##0\ &quot;pta&quot;"/>
    <numFmt numFmtId="214" formatCode="#,##0.00\ &quot;pta&quot;;\-#,##0.00\ &quot;pta&quot;"/>
    <numFmt numFmtId="215" formatCode="#,##0.00\ &quot;pta&quot;;[Red]\-#,##0.00\ &quot;pta&quot;"/>
    <numFmt numFmtId="216" formatCode="_-* #,##0\ &quot;pta&quot;_-;\-* #,##0\ &quot;pta&quot;_-;_-* &quot;-&quot;\ &quot;pta&quot;_-;_-@_-"/>
    <numFmt numFmtId="217" formatCode="_-* #,##0\ _p_t_a_-;\-* #,##0\ _p_t_a_-;_-* &quot;-&quot;\ _p_t_a_-;_-@_-"/>
    <numFmt numFmtId="218" formatCode="_-* #,##0.00\ &quot;pta&quot;_-;\-* #,##0.00\ &quot;pta&quot;_-;_-* &quot;-&quot;??\ &quot;pta&quot;_-;_-@_-"/>
    <numFmt numFmtId="219" formatCode="_-* #,##0.00\ _p_t_a_-;\-* #,##0.00\ _p_t_a_-;_-* &quot;-&quot;??\ _p_t_a_-;_-@_-"/>
    <numFmt numFmtId="220" formatCode="_-* #,##0\ _€_-;\-* #,##0\ _€_-;_-* &quot;-&quot;??\ _€_-;_-@_-"/>
    <numFmt numFmtId="221" formatCode="_-* #,##0.0\ _P_t_s_-;\-* #,##0.0\ _P_t_s_-;_-* &quot;-&quot;??\ _P_t_s_-;_-@_-"/>
    <numFmt numFmtId="222" formatCode="_-* #,##0\ _P_t_s_-;\-* #,##0\ _P_t_s_-;_-* &quot;-&quot;??\ _P_t_s_-;_-@_-"/>
    <numFmt numFmtId="223" formatCode="0.0"/>
    <numFmt numFmtId="224" formatCode="#,##0.0;[Red]\-#,##0.0"/>
    <numFmt numFmtId="225" formatCode="#,##0;[Red]\-#,##0"/>
    <numFmt numFmtId="226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Book Antiqua"/>
      <family val="1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i/>
      <sz val="10"/>
      <name val="Arial"/>
      <family val="2"/>
    </font>
    <font>
      <b/>
      <sz val="16"/>
      <name val="Book Antiqua"/>
      <family val="1"/>
    </font>
    <font>
      <b/>
      <sz val="12"/>
      <color indexed="9"/>
      <name val="Times New Roman"/>
      <family val="1"/>
    </font>
    <font>
      <sz val="9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b/>
      <sz val="6"/>
      <name val="Arial"/>
      <family val="2"/>
    </font>
    <font>
      <sz val="6"/>
      <color indexed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20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63" applyNumberFormat="1" applyFont="1" applyFill="1" applyBorder="1">
      <alignment/>
      <protection/>
    </xf>
    <xf numFmtId="3" fontId="1" fillId="0" borderId="0" xfId="63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4" fontId="1" fillId="7" borderId="0" xfId="0" applyNumberFormat="1" applyFont="1" applyFill="1" applyAlignment="1">
      <alignment/>
    </xf>
    <xf numFmtId="3" fontId="1" fillId="7" borderId="0" xfId="0" applyNumberFormat="1" applyFont="1" applyFill="1" applyAlignment="1">
      <alignment/>
    </xf>
    <xf numFmtId="4" fontId="10" fillId="24" borderId="11" xfId="0" applyNumberFormat="1" applyFont="1" applyFill="1" applyBorder="1" applyAlignment="1">
      <alignment vertical="center"/>
    </xf>
    <xf numFmtId="3" fontId="10" fillId="24" borderId="12" xfId="0" applyNumberFormat="1" applyFont="1" applyFill="1" applyBorder="1" applyAlignment="1">
      <alignment vertical="center"/>
    </xf>
    <xf numFmtId="3" fontId="10" fillId="24" borderId="13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7" borderId="0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4" fontId="1" fillId="6" borderId="0" xfId="0" applyNumberFormat="1" applyFont="1" applyFill="1" applyAlignment="1">
      <alignment/>
    </xf>
    <xf numFmtId="3" fontId="1" fillId="6" borderId="0" xfId="0" applyNumberFormat="1" applyFont="1" applyFill="1" applyBorder="1" applyAlignment="1">
      <alignment/>
    </xf>
    <xf numFmtId="3" fontId="1" fillId="6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0" fontId="1" fillId="7" borderId="0" xfId="0" applyFont="1" applyFill="1" applyBorder="1" applyAlignment="1">
      <alignment/>
    </xf>
    <xf numFmtId="3" fontId="9" fillId="0" borderId="0" xfId="63" applyNumberFormat="1" applyFont="1" applyFill="1" applyBorder="1">
      <alignment/>
      <protection/>
    </xf>
    <xf numFmtId="3" fontId="1" fillId="7" borderId="0" xfId="63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3" fontId="12" fillId="19" borderId="11" xfId="0" applyNumberFormat="1" applyFont="1" applyFill="1" applyBorder="1" applyAlignment="1">
      <alignment/>
    </xf>
    <xf numFmtId="3" fontId="12" fillId="19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10" fontId="1" fillId="0" borderId="0" xfId="66" applyNumberFormat="1" applyFont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vertical="center"/>
    </xf>
    <xf numFmtId="10" fontId="2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0" xfId="66" applyNumberFormat="1" applyFont="1" applyFill="1" applyAlignment="1">
      <alignment/>
    </xf>
    <xf numFmtId="199" fontId="1" fillId="0" borderId="0" xfId="0" applyNumberFormat="1" applyFont="1" applyAlignment="1">
      <alignment/>
    </xf>
    <xf numFmtId="0" fontId="15" fillId="25" borderId="14" xfId="0" applyFont="1" applyFill="1" applyBorder="1" applyAlignment="1">
      <alignment horizontal="center" vertical="center"/>
    </xf>
    <xf numFmtId="0" fontId="15" fillId="25" borderId="15" xfId="0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10" fontId="1" fillId="0" borderId="0" xfId="66" applyNumberFormat="1" applyFont="1" applyBorder="1" applyAlignment="1">
      <alignment/>
    </xf>
    <xf numFmtId="10" fontId="17" fillId="0" borderId="0" xfId="66" applyNumberFormat="1" applyFont="1" applyAlignment="1">
      <alignment/>
    </xf>
    <xf numFmtId="10" fontId="3" fillId="0" borderId="0" xfId="66" applyNumberFormat="1" applyFont="1" applyAlignment="1">
      <alignment/>
    </xf>
    <xf numFmtId="4" fontId="0" fillId="0" borderId="0" xfId="0" applyNumberFormat="1" applyFill="1" applyAlignment="1">
      <alignment/>
    </xf>
    <xf numFmtId="0" fontId="18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left" vertical="center" indent="1"/>
    </xf>
    <xf numFmtId="0" fontId="19" fillId="26" borderId="24" xfId="0" applyFont="1" applyFill="1" applyBorder="1" applyAlignment="1">
      <alignment horizontal="left" vertical="center" indent="1"/>
    </xf>
    <xf numFmtId="0" fontId="19" fillId="24" borderId="11" xfId="0" applyFont="1" applyFill="1" applyBorder="1" applyAlignment="1">
      <alignment horizontal="center" vertical="center"/>
    </xf>
    <xf numFmtId="14" fontId="19" fillId="24" borderId="11" xfId="0" applyNumberFormat="1" applyFont="1" applyFill="1" applyBorder="1" applyAlignment="1">
      <alignment horizontal="center" vertical="center"/>
    </xf>
    <xf numFmtId="14" fontId="19" fillId="24" borderId="25" xfId="0" applyNumberFormat="1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3" fontId="1" fillId="7" borderId="12" xfId="0" applyNumberFormat="1" applyFont="1" applyFill="1" applyBorder="1" applyAlignment="1">
      <alignment vertical="center"/>
    </xf>
    <xf numFmtId="3" fontId="1" fillId="7" borderId="1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0" fontId="0" fillId="0" borderId="0" xfId="66" applyNumberFormat="1" applyFont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20" fillId="24" borderId="24" xfId="0" applyNumberFormat="1" applyFont="1" applyFill="1" applyBorder="1" applyAlignment="1">
      <alignment/>
    </xf>
    <xf numFmtId="4" fontId="20" fillId="24" borderId="28" xfId="0" applyNumberFormat="1" applyFont="1" applyFill="1" applyBorder="1" applyAlignment="1">
      <alignment/>
    </xf>
    <xf numFmtId="4" fontId="20" fillId="24" borderId="15" xfId="0" applyNumberFormat="1" applyFont="1" applyFill="1" applyBorder="1" applyAlignment="1">
      <alignment horizontal="center"/>
    </xf>
    <xf numFmtId="4" fontId="20" fillId="24" borderId="28" xfId="0" applyNumberFormat="1" applyFont="1" applyFill="1" applyBorder="1" applyAlignment="1">
      <alignment horizontal="center"/>
    </xf>
    <xf numFmtId="4" fontId="20" fillId="24" borderId="24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20" fillId="24" borderId="29" xfId="0" applyNumberFormat="1" applyFont="1" applyFill="1" applyBorder="1" applyAlignment="1">
      <alignment horizontal="center"/>
    </xf>
    <xf numFmtId="4" fontId="20" fillId="24" borderId="30" xfId="0" applyNumberFormat="1" applyFont="1" applyFill="1" applyBorder="1" applyAlignment="1">
      <alignment horizontal="center"/>
    </xf>
    <xf numFmtId="4" fontId="20" fillId="24" borderId="0" xfId="0" applyNumberFormat="1" applyFont="1" applyFill="1" applyBorder="1" applyAlignment="1">
      <alignment horizontal="center"/>
    </xf>
    <xf numFmtId="4" fontId="20" fillId="24" borderId="31" xfId="0" applyNumberFormat="1" applyFont="1" applyFill="1" applyBorder="1" applyAlignment="1">
      <alignment horizontal="center"/>
    </xf>
    <xf numFmtId="4" fontId="20" fillId="24" borderId="15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20" fillId="24" borderId="29" xfId="0" applyNumberFormat="1" applyFont="1" applyFill="1" applyBorder="1" applyAlignment="1">
      <alignment/>
    </xf>
    <xf numFmtId="4" fontId="20" fillId="24" borderId="32" xfId="0" applyNumberFormat="1" applyFont="1" applyFill="1" applyBorder="1" applyAlignment="1">
      <alignment/>
    </xf>
    <xf numFmtId="4" fontId="20" fillId="24" borderId="32" xfId="0" applyNumberFormat="1" applyFont="1" applyFill="1" applyBorder="1" applyAlignment="1">
      <alignment horizontal="center"/>
    </xf>
    <xf numFmtId="4" fontId="20" fillId="24" borderId="33" xfId="0" applyNumberFormat="1" applyFont="1" applyFill="1" applyBorder="1" applyAlignment="1">
      <alignment horizontal="center"/>
    </xf>
    <xf numFmtId="4" fontId="23" fillId="0" borderId="0" xfId="0" applyNumberFormat="1" applyFont="1" applyBorder="1" applyAlignment="1">
      <alignment/>
    </xf>
    <xf numFmtId="0" fontId="22" fillId="0" borderId="30" xfId="0" applyNumberFormat="1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4" fontId="22" fillId="0" borderId="24" xfId="0" applyNumberFormat="1" applyFont="1" applyBorder="1" applyAlignment="1">
      <alignment wrapText="1"/>
    </xf>
    <xf numFmtId="3" fontId="22" fillId="0" borderId="15" xfId="0" applyNumberFormat="1" applyFont="1" applyFill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4" fontId="22" fillId="0" borderId="11" xfId="0" applyNumberFormat="1" applyFont="1" applyBorder="1" applyAlignment="1">
      <alignment wrapText="1"/>
    </xf>
    <xf numFmtId="4" fontId="22" fillId="0" borderId="29" xfId="0" applyNumberFormat="1" applyFont="1" applyBorder="1" applyAlignment="1">
      <alignment wrapText="1"/>
    </xf>
    <xf numFmtId="3" fontId="22" fillId="0" borderId="32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4" fontId="4" fillId="0" borderId="31" xfId="0" applyNumberFormat="1" applyFont="1" applyBorder="1" applyAlignment="1">
      <alignment wrapText="1"/>
    </xf>
    <xf numFmtId="3" fontId="4" fillId="0" borderId="3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4" fontId="20" fillId="24" borderId="24" xfId="0" applyNumberFormat="1" applyFont="1" applyFill="1" applyBorder="1" applyAlignment="1">
      <alignment wrapText="1"/>
    </xf>
    <xf numFmtId="3" fontId="20" fillId="24" borderId="15" xfId="0" applyNumberFormat="1" applyFont="1" applyFill="1" applyBorder="1" applyAlignment="1">
      <alignment/>
    </xf>
    <xf numFmtId="3" fontId="20" fillId="24" borderId="32" xfId="0" applyNumberFormat="1" applyFont="1" applyFill="1" applyBorder="1" applyAlignment="1">
      <alignment/>
    </xf>
    <xf numFmtId="3" fontId="22" fillId="0" borderId="32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Fill="1" applyBorder="1" applyAlignment="1">
      <alignment/>
    </xf>
    <xf numFmtId="4" fontId="20" fillId="24" borderId="29" xfId="0" applyNumberFormat="1" applyFont="1" applyFill="1" applyBorder="1" applyAlignment="1">
      <alignment wrapText="1"/>
    </xf>
    <xf numFmtId="4" fontId="16" fillId="0" borderId="0" xfId="0" applyNumberFormat="1" applyFont="1" applyAlignment="1">
      <alignment/>
    </xf>
    <xf numFmtId="4" fontId="24" fillId="0" borderId="0" xfId="0" applyNumberFormat="1" applyFont="1" applyAlignment="1">
      <alignment horizontal="right"/>
    </xf>
    <xf numFmtId="4" fontId="25" fillId="19" borderId="14" xfId="0" applyNumberFormat="1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7" borderId="0" xfId="0" applyFill="1" applyAlignment="1">
      <alignment/>
    </xf>
    <xf numFmtId="0" fontId="0" fillId="0" borderId="0" xfId="0" applyFont="1" applyAlignment="1">
      <alignment horizontal="right"/>
    </xf>
    <xf numFmtId="225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225" fontId="29" fillId="0" borderId="0" xfId="62" applyNumberFormat="1" applyFont="1" applyAlignment="1">
      <alignment vertical="top"/>
      <protection/>
    </xf>
    <xf numFmtId="195" fontId="28" fillId="0" borderId="0" xfId="62" applyNumberFormat="1" applyAlignment="1">
      <alignment vertical="top"/>
      <protection/>
    </xf>
    <xf numFmtId="4" fontId="11" fillId="24" borderId="24" xfId="0" applyNumberFormat="1" applyFont="1" applyFill="1" applyBorder="1" applyAlignment="1">
      <alignment horizontal="center" vertical="center"/>
    </xf>
    <xf numFmtId="4" fontId="11" fillId="24" borderId="28" xfId="0" applyNumberFormat="1" applyFont="1" applyFill="1" applyBorder="1" applyAlignment="1">
      <alignment horizontal="center" vertical="center"/>
    </xf>
    <xf numFmtId="4" fontId="11" fillId="24" borderId="34" xfId="0" applyNumberFormat="1" applyFont="1" applyFill="1" applyBorder="1" applyAlignment="1">
      <alignment horizontal="center" vertical="center"/>
    </xf>
    <xf numFmtId="4" fontId="11" fillId="24" borderId="29" xfId="0" applyNumberFormat="1" applyFont="1" applyFill="1" applyBorder="1" applyAlignment="1">
      <alignment horizontal="center" vertical="center"/>
    </xf>
    <xf numFmtId="4" fontId="11" fillId="24" borderId="33" xfId="0" applyNumberFormat="1" applyFont="1" applyFill="1" applyBorder="1" applyAlignment="1">
      <alignment horizontal="center" vertical="center"/>
    </xf>
    <xf numFmtId="4" fontId="11" fillId="24" borderId="3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25" borderId="11" xfId="0" applyFont="1" applyFill="1" applyBorder="1" applyAlignment="1">
      <alignment horizontal="center" vertical="center"/>
    </xf>
    <xf numFmtId="0" fontId="15" fillId="25" borderId="12" xfId="0" applyFont="1" applyFill="1" applyBorder="1" applyAlignment="1">
      <alignment horizontal="center" vertical="center"/>
    </xf>
    <xf numFmtId="0" fontId="15" fillId="25" borderId="13" xfId="0" applyFont="1" applyFill="1" applyBorder="1" applyAlignment="1">
      <alignment horizontal="center" vertical="center"/>
    </xf>
    <xf numFmtId="14" fontId="19" fillId="24" borderId="11" xfId="0" applyNumberFormat="1" applyFont="1" applyFill="1" applyBorder="1" applyAlignment="1">
      <alignment horizontal="center" vertical="center" wrapText="1"/>
    </xf>
    <xf numFmtId="14" fontId="19" fillId="24" borderId="13" xfId="0" applyNumberFormat="1" applyFont="1" applyFill="1" applyBorder="1" applyAlignment="1">
      <alignment horizontal="center" vertical="center" wrapText="1"/>
    </xf>
    <xf numFmtId="4" fontId="11" fillId="24" borderId="24" xfId="0" applyNumberFormat="1" applyFont="1" applyFill="1" applyBorder="1" applyAlignment="1">
      <alignment horizontal="center"/>
    </xf>
    <xf numFmtId="4" fontId="11" fillId="24" borderId="28" xfId="0" applyNumberFormat="1" applyFont="1" applyFill="1" applyBorder="1" applyAlignment="1">
      <alignment horizontal="center"/>
    </xf>
    <xf numFmtId="4" fontId="11" fillId="24" borderId="34" xfId="0" applyNumberFormat="1" applyFont="1" applyFill="1" applyBorder="1" applyAlignment="1">
      <alignment horizontal="center"/>
    </xf>
    <xf numFmtId="4" fontId="11" fillId="24" borderId="29" xfId="0" applyNumberFormat="1" applyFont="1" applyFill="1" applyBorder="1" applyAlignment="1">
      <alignment horizontal="center"/>
    </xf>
    <xf numFmtId="4" fontId="11" fillId="24" borderId="33" xfId="0" applyNumberFormat="1" applyFont="1" applyFill="1" applyBorder="1" applyAlignment="1">
      <alignment horizontal="center"/>
    </xf>
    <xf numFmtId="4" fontId="11" fillId="24" borderId="35" xfId="0" applyNumberFormat="1" applyFont="1" applyFill="1" applyBorder="1" applyAlignment="1">
      <alignment horizontal="center"/>
    </xf>
    <xf numFmtId="4" fontId="20" fillId="24" borderId="29" xfId="0" applyNumberFormat="1" applyFont="1" applyFill="1" applyBorder="1" applyAlignment="1">
      <alignment horizontal="center"/>
    </xf>
    <xf numFmtId="4" fontId="21" fillId="24" borderId="35" xfId="0" applyNumberFormat="1" applyFont="1" applyFill="1" applyBorder="1" applyAlignment="1">
      <alignment horizontal="center"/>
    </xf>
  </cellXfs>
  <cellStyles count="62">
    <cellStyle name="Normal" xfId="0"/>
    <cellStyle name="=C:\WINNT35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 4_Cuentas Anuales 2014" xfId="62"/>
    <cellStyle name="Normal_Modelo consolidadas blanco" xfId="63"/>
    <cellStyle name="Notas" xfId="64"/>
    <cellStyle name="Porcentaje 2" xfId="65"/>
    <cellStyle name="Percent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1"/>
  <sheetViews>
    <sheetView tabSelected="1" zoomScalePageLayoutView="0" workbookViewId="0" topLeftCell="A1">
      <selection activeCell="I18" sqref="I17:I18"/>
    </sheetView>
  </sheetViews>
  <sheetFormatPr defaultColWidth="11.421875" defaultRowHeight="12.75"/>
  <cols>
    <col min="1" max="1" width="63.421875" style="1" customWidth="1"/>
    <col min="2" max="3" width="12.57421875" style="1" customWidth="1"/>
    <col min="4" max="4" width="7.00390625" style="52" bestFit="1" customWidth="1"/>
    <col min="5" max="5" width="11.7109375" style="1" bestFit="1" customWidth="1"/>
    <col min="6" max="6" width="13.28125" style="1" bestFit="1" customWidth="1"/>
    <col min="7" max="16384" width="11.421875" style="1" customWidth="1"/>
  </cols>
  <sheetData>
    <row r="1" ht="13.5" thickBot="1"/>
    <row r="2" spans="1:4" s="36" customFormat="1" ht="15" customHeight="1">
      <c r="A2" s="154" t="s">
        <v>70</v>
      </c>
      <c r="B2" s="155"/>
      <c r="C2" s="156"/>
      <c r="D2" s="53"/>
    </row>
    <row r="3" spans="1:4" s="36" customFormat="1" ht="15" customHeight="1" thickBot="1">
      <c r="A3" s="157" t="s">
        <v>178</v>
      </c>
      <c r="B3" s="158"/>
      <c r="C3" s="159"/>
      <c r="D3" s="53"/>
    </row>
    <row r="5" spans="1:4" s="2" customFormat="1" ht="13.5" thickBot="1">
      <c r="A5" s="29" t="s">
        <v>0</v>
      </c>
      <c r="B5" s="30">
        <v>42004</v>
      </c>
      <c r="C5" s="30">
        <v>41639</v>
      </c>
      <c r="D5" s="52"/>
    </row>
    <row r="6" ht="13.5" thickTop="1"/>
    <row r="7" spans="1:4" s="4" customFormat="1" ht="12.75">
      <c r="A7" s="31" t="s">
        <v>1</v>
      </c>
      <c r="B7" s="32">
        <f>B9+B11+B14+B17</f>
        <v>4840727</v>
      </c>
      <c r="C7" s="32">
        <f>C9+C11+C14+C17</f>
        <v>6084435</v>
      </c>
      <c r="D7" s="54"/>
    </row>
    <row r="8" spans="1:4" s="4" customFormat="1" ht="6" customHeight="1">
      <c r="A8" s="2"/>
      <c r="B8" s="14"/>
      <c r="C8" s="14"/>
      <c r="D8" s="54"/>
    </row>
    <row r="9" spans="1:5" s="2" customFormat="1" ht="12.75">
      <c r="A9" s="2" t="s">
        <v>7</v>
      </c>
      <c r="B9" s="14">
        <f>SUM(B10)</f>
        <v>1830327</v>
      </c>
      <c r="C9" s="14">
        <f>SUM(C10)</f>
        <v>1686605</v>
      </c>
      <c r="D9" s="52"/>
      <c r="E9" s="58"/>
    </row>
    <row r="10" spans="1:4" s="9" customFormat="1" ht="12.75">
      <c r="A10" s="9" t="s">
        <v>31</v>
      </c>
      <c r="B10" s="15">
        <v>1830327</v>
      </c>
      <c r="C10" s="15">
        <v>1686605</v>
      </c>
      <c r="D10" s="52"/>
    </row>
    <row r="11" spans="1:4" s="2" customFormat="1" ht="12.75">
      <c r="A11" s="2" t="s">
        <v>8</v>
      </c>
      <c r="B11" s="14">
        <f>SUM(B12:B13)</f>
        <v>2842355</v>
      </c>
      <c r="C11" s="14">
        <f>SUM(C12:C13)</f>
        <v>3689360</v>
      </c>
      <c r="D11" s="52"/>
    </row>
    <row r="12" spans="1:4" s="9" customFormat="1" ht="12.75">
      <c r="A12" s="9" t="s">
        <v>32</v>
      </c>
      <c r="B12" s="15">
        <v>386931</v>
      </c>
      <c r="C12" s="15">
        <v>946437</v>
      </c>
      <c r="D12" s="52"/>
    </row>
    <row r="13" spans="1:4" s="9" customFormat="1" ht="12.75">
      <c r="A13" s="9" t="s">
        <v>33</v>
      </c>
      <c r="B13" s="15">
        <v>2455424</v>
      </c>
      <c r="C13" s="15">
        <v>2742923</v>
      </c>
      <c r="D13" s="52"/>
    </row>
    <row r="14" spans="1:4" s="2" customFormat="1" ht="12.75">
      <c r="A14" s="2" t="s">
        <v>34</v>
      </c>
      <c r="B14" s="14">
        <f>SUM(B15:B16)</f>
        <v>180</v>
      </c>
      <c r="C14" s="14">
        <f>C15+C16</f>
        <v>511180</v>
      </c>
      <c r="D14" s="52"/>
    </row>
    <row r="15" spans="1:4" s="9" customFormat="1" ht="12.75">
      <c r="A15" s="9" t="s">
        <v>35</v>
      </c>
      <c r="B15" s="15">
        <v>180</v>
      </c>
      <c r="C15" s="15">
        <v>180</v>
      </c>
      <c r="D15" s="52"/>
    </row>
    <row r="16" spans="1:4" s="9" customFormat="1" ht="12.75">
      <c r="A16" s="9" t="s">
        <v>36</v>
      </c>
      <c r="B16" s="15">
        <v>0</v>
      </c>
      <c r="C16" s="15">
        <v>511000</v>
      </c>
      <c r="D16" s="52"/>
    </row>
    <row r="17" spans="1:4" s="9" customFormat="1" ht="12.75">
      <c r="A17" s="2" t="s">
        <v>71</v>
      </c>
      <c r="B17" s="14">
        <v>167865</v>
      </c>
      <c r="C17" s="14">
        <v>197290</v>
      </c>
      <c r="D17" s="52"/>
    </row>
    <row r="18" spans="2:3" ht="12.75">
      <c r="B18" s="16"/>
      <c r="C18" s="16"/>
    </row>
    <row r="19" spans="1:4" s="4" customFormat="1" ht="12.75">
      <c r="A19" s="31" t="s">
        <v>2</v>
      </c>
      <c r="B19" s="32">
        <f>B21+B28+B31+B32</f>
        <v>8475351.059999999</v>
      </c>
      <c r="C19" s="32">
        <f>C21+C28+C31+C32</f>
        <v>8099851</v>
      </c>
      <c r="D19" s="54"/>
    </row>
    <row r="20" spans="1:4" s="4" customFormat="1" ht="6" customHeight="1">
      <c r="A20" s="2"/>
      <c r="B20" s="14"/>
      <c r="C20" s="14"/>
      <c r="D20" s="54"/>
    </row>
    <row r="21" spans="1:4" s="2" customFormat="1" ht="12.75">
      <c r="A21" s="2" t="s">
        <v>9</v>
      </c>
      <c r="B21" s="14">
        <f>B22+B23+B24+B25+B26+B27</f>
        <v>3481194</v>
      </c>
      <c r="C21" s="14">
        <f>C22+C23+C24+C25+C26+C27</f>
        <v>4287737</v>
      </c>
      <c r="D21" s="52"/>
    </row>
    <row r="22" spans="1:3" ht="12.75">
      <c r="A22" s="1" t="s">
        <v>3</v>
      </c>
      <c r="B22" s="16">
        <f>244069</f>
        <v>244069</v>
      </c>
      <c r="C22" s="16">
        <v>397484</v>
      </c>
    </row>
    <row r="23" spans="1:4" s="8" customFormat="1" ht="12.75">
      <c r="A23" s="1" t="s">
        <v>37</v>
      </c>
      <c r="B23" s="16">
        <v>3237125</v>
      </c>
      <c r="C23" s="16">
        <v>3871259</v>
      </c>
      <c r="D23" s="55"/>
    </row>
    <row r="24" spans="1:4" s="8" customFormat="1" ht="12.75">
      <c r="A24" s="1" t="s">
        <v>38</v>
      </c>
      <c r="B24" s="16">
        <v>0</v>
      </c>
      <c r="C24" s="16">
        <v>0</v>
      </c>
      <c r="D24" s="55"/>
    </row>
    <row r="25" spans="1:4" s="8" customFormat="1" ht="12.75">
      <c r="A25" s="1" t="s">
        <v>39</v>
      </c>
      <c r="B25" s="16">
        <v>0</v>
      </c>
      <c r="C25" s="16">
        <v>87</v>
      </c>
      <c r="D25" s="55"/>
    </row>
    <row r="26" spans="1:4" s="8" customFormat="1" ht="12.75">
      <c r="A26" s="1" t="s">
        <v>40</v>
      </c>
      <c r="B26" s="22">
        <v>0</v>
      </c>
      <c r="C26" s="22">
        <v>0</v>
      </c>
      <c r="D26" s="55"/>
    </row>
    <row r="27" spans="1:4" s="8" customFormat="1" ht="12.75">
      <c r="A27" s="1" t="s">
        <v>72</v>
      </c>
      <c r="B27" s="22">
        <v>0</v>
      </c>
      <c r="C27" s="22">
        <v>18907</v>
      </c>
      <c r="D27" s="55"/>
    </row>
    <row r="28" spans="1:4" s="8" customFormat="1" ht="12.75">
      <c r="A28" s="2" t="s">
        <v>73</v>
      </c>
      <c r="B28" s="14">
        <f>B29+B30</f>
        <v>2720836</v>
      </c>
      <c r="C28" s="14">
        <f>C29+C30</f>
        <v>1607541</v>
      </c>
      <c r="D28" s="52"/>
    </row>
    <row r="29" spans="1:4" s="8" customFormat="1" ht="12.75">
      <c r="A29" s="1" t="s">
        <v>74</v>
      </c>
      <c r="B29" s="16">
        <v>0</v>
      </c>
      <c r="C29" s="16">
        <v>0</v>
      </c>
      <c r="D29" s="55"/>
    </row>
    <row r="30" spans="1:4" s="8" customFormat="1" ht="12.75">
      <c r="A30" s="1" t="s">
        <v>36</v>
      </c>
      <c r="B30" s="16">
        <f>2687990+32846</f>
        <v>2720836</v>
      </c>
      <c r="C30" s="16">
        <v>1607541</v>
      </c>
      <c r="D30" s="55"/>
    </row>
    <row r="31" spans="1:4" s="2" customFormat="1" ht="12.75">
      <c r="A31" s="2" t="s">
        <v>30</v>
      </c>
      <c r="B31" s="14">
        <v>103046.06</v>
      </c>
      <c r="C31" s="14">
        <v>0</v>
      </c>
      <c r="D31" s="52"/>
    </row>
    <row r="32" spans="1:4" s="2" customFormat="1" ht="12.75">
      <c r="A32" s="2" t="s">
        <v>10</v>
      </c>
      <c r="B32" s="14">
        <f>B33+B34</f>
        <v>2170275</v>
      </c>
      <c r="C32" s="14">
        <f>C33+C34</f>
        <v>2204573</v>
      </c>
      <c r="D32" s="52"/>
    </row>
    <row r="33" spans="1:3" ht="12.75">
      <c r="A33" s="9" t="s">
        <v>146</v>
      </c>
      <c r="B33" s="15">
        <v>1165105</v>
      </c>
      <c r="C33" s="15">
        <v>999910</v>
      </c>
    </row>
    <row r="34" spans="1:3" ht="12.75">
      <c r="A34" s="9" t="s">
        <v>147</v>
      </c>
      <c r="B34" s="15">
        <v>1005170</v>
      </c>
      <c r="C34" s="15">
        <v>1204663</v>
      </c>
    </row>
    <row r="35" spans="2:3" ht="13.5" thickBot="1">
      <c r="B35" s="16"/>
      <c r="C35" s="16"/>
    </row>
    <row r="36" spans="1:3" ht="30.75" customHeight="1" thickBot="1">
      <c r="A36" s="33" t="s">
        <v>4</v>
      </c>
      <c r="B36" s="34">
        <f>B7+B19</f>
        <v>13316078.059999999</v>
      </c>
      <c r="C36" s="35">
        <f>C7+C19</f>
        <v>14184286</v>
      </c>
    </row>
    <row r="38" ht="13.5" thickBot="1"/>
    <row r="39" spans="1:4" s="36" customFormat="1" ht="15" customHeight="1">
      <c r="A39" s="154" t="str">
        <f>A2</f>
        <v>NAVARRA DE SERVICIOS Y TECNOLOGÍAS, S.A.U.</v>
      </c>
      <c r="B39" s="155"/>
      <c r="C39" s="156"/>
      <c r="D39" s="53"/>
    </row>
    <row r="40" spans="1:4" s="36" customFormat="1" ht="15" customHeight="1" thickBot="1">
      <c r="A40" s="157" t="str">
        <f>A3</f>
        <v>BALANCE A 31 DE DICIEMBRE DE 2014</v>
      </c>
      <c r="B40" s="158"/>
      <c r="C40" s="159"/>
      <c r="D40" s="53"/>
    </row>
    <row r="42" spans="1:3" ht="13.5" thickBot="1">
      <c r="A42" s="29" t="s">
        <v>5</v>
      </c>
      <c r="B42" s="30">
        <f>(B5)</f>
        <v>42004</v>
      </c>
      <c r="C42" s="30">
        <f>(C5)</f>
        <v>41639</v>
      </c>
    </row>
    <row r="43" ht="13.5" thickTop="1"/>
    <row r="44" spans="1:4" s="4" customFormat="1" ht="12.75">
      <c r="A44" s="31" t="s">
        <v>6</v>
      </c>
      <c r="B44" s="32">
        <f>B46+B55</f>
        <v>6619643</v>
      </c>
      <c r="C44" s="32">
        <f>C46+C55</f>
        <v>6304755</v>
      </c>
      <c r="D44" s="54"/>
    </row>
    <row r="45" spans="1:4" s="4" customFormat="1" ht="6" customHeight="1">
      <c r="A45" s="2"/>
      <c r="B45" s="14"/>
      <c r="C45" s="14"/>
      <c r="D45" s="54"/>
    </row>
    <row r="46" spans="1:3" ht="12.75">
      <c r="A46" s="2" t="s">
        <v>12</v>
      </c>
      <c r="B46" s="14">
        <f>B47+B49+B52+B54</f>
        <v>6181780</v>
      </c>
      <c r="C46" s="14">
        <f>C47+C49+C52+C54</f>
        <v>5666824</v>
      </c>
    </row>
    <row r="47" spans="1:3" ht="12.75">
      <c r="A47" s="2" t="s">
        <v>11</v>
      </c>
      <c r="B47" s="14">
        <f>SUM(B48)</f>
        <v>4437873</v>
      </c>
      <c r="C47" s="14">
        <f>SUM(C48)</f>
        <v>4437873</v>
      </c>
    </row>
    <row r="48" spans="1:3" ht="12.75">
      <c r="A48" s="9" t="s">
        <v>13</v>
      </c>
      <c r="B48" s="16">
        <v>4437873</v>
      </c>
      <c r="C48" s="16">
        <v>4437873</v>
      </c>
    </row>
    <row r="49" spans="1:4" s="2" customFormat="1" ht="12.75">
      <c r="A49" s="2" t="s">
        <v>14</v>
      </c>
      <c r="B49" s="14">
        <f>SUM(B50:B51)</f>
        <v>1228951</v>
      </c>
      <c r="C49" s="14">
        <f>SUM(C50:C51)</f>
        <v>796924</v>
      </c>
      <c r="D49" s="52"/>
    </row>
    <row r="50" spans="1:4" s="2" customFormat="1" ht="12.75">
      <c r="A50" s="9" t="s">
        <v>41</v>
      </c>
      <c r="B50" s="15">
        <v>123178</v>
      </c>
      <c r="C50" s="15">
        <v>79975</v>
      </c>
      <c r="D50" s="66"/>
    </row>
    <row r="51" spans="1:4" s="2" customFormat="1" ht="12.75">
      <c r="A51" s="9" t="s">
        <v>42</v>
      </c>
      <c r="B51" s="15">
        <v>1105773</v>
      </c>
      <c r="C51" s="15">
        <v>716949</v>
      </c>
      <c r="D51" s="66"/>
    </row>
    <row r="52" spans="1:4" s="2" customFormat="1" ht="12.75">
      <c r="A52" s="2" t="s">
        <v>77</v>
      </c>
      <c r="B52" s="14">
        <f>B53</f>
        <v>0</v>
      </c>
      <c r="C52" s="14">
        <f>C53</f>
        <v>0</v>
      </c>
      <c r="D52" s="52"/>
    </row>
    <row r="53" spans="1:4" s="2" customFormat="1" ht="12.75">
      <c r="A53" s="9" t="s">
        <v>150</v>
      </c>
      <c r="B53" s="15">
        <v>0</v>
      </c>
      <c r="C53" s="15">
        <v>0</v>
      </c>
      <c r="D53" s="52"/>
    </row>
    <row r="54" spans="1:4" s="2" customFormat="1" ht="12.75">
      <c r="A54" s="2" t="s">
        <v>18</v>
      </c>
      <c r="B54" s="14">
        <f>'Cuenta Perdidas y ganancias'!B55</f>
        <v>514956</v>
      </c>
      <c r="C54" s="14">
        <v>432027</v>
      </c>
      <c r="D54" s="52"/>
    </row>
    <row r="55" spans="1:4" s="2" customFormat="1" ht="12.75">
      <c r="A55" s="2" t="s">
        <v>15</v>
      </c>
      <c r="B55" s="14">
        <v>437863</v>
      </c>
      <c r="C55" s="14">
        <v>637931</v>
      </c>
      <c r="D55" s="52"/>
    </row>
    <row r="56" spans="2:3" ht="12.75">
      <c r="B56" s="16"/>
      <c r="C56" s="16"/>
    </row>
    <row r="57" spans="1:3" ht="12.75">
      <c r="A57" s="31" t="s">
        <v>16</v>
      </c>
      <c r="B57" s="32">
        <f>B59+B62+B64</f>
        <v>2867695</v>
      </c>
      <c r="C57" s="32">
        <f>C59+C62+C64</f>
        <v>2133586</v>
      </c>
    </row>
    <row r="58" spans="1:3" ht="6" customHeight="1">
      <c r="A58" s="2"/>
      <c r="B58" s="14"/>
      <c r="C58" s="14"/>
    </row>
    <row r="59" spans="1:4" s="2" customFormat="1" ht="12.75">
      <c r="A59" s="2" t="s">
        <v>61</v>
      </c>
      <c r="B59" s="14">
        <f>SUM(B60:B61)</f>
        <v>34013</v>
      </c>
      <c r="C59" s="14">
        <f>SUM(C60:C61)</f>
        <v>34013</v>
      </c>
      <c r="D59" s="52"/>
    </row>
    <row r="60" spans="1:4" s="2" customFormat="1" ht="12.75">
      <c r="A60" s="9" t="s">
        <v>43</v>
      </c>
      <c r="B60" s="15">
        <v>34013</v>
      </c>
      <c r="C60" s="15">
        <v>34013</v>
      </c>
      <c r="D60" s="52"/>
    </row>
    <row r="61" spans="1:4" s="2" customFormat="1" ht="12.75">
      <c r="A61" s="9" t="s">
        <v>68</v>
      </c>
      <c r="B61" s="15">
        <v>0</v>
      </c>
      <c r="C61" s="15">
        <v>0</v>
      </c>
      <c r="D61" s="52"/>
    </row>
    <row r="62" spans="1:4" s="2" customFormat="1" ht="12.75">
      <c r="A62" s="2" t="s">
        <v>17</v>
      </c>
      <c r="B62" s="14">
        <f>SUM(B63:B63)</f>
        <v>2687728</v>
      </c>
      <c r="C62" s="14">
        <f>SUM(C63:C63)</f>
        <v>1826174</v>
      </c>
      <c r="D62" s="52"/>
    </row>
    <row r="63" spans="1:4" s="2" customFormat="1" ht="12.75">
      <c r="A63" s="9" t="s">
        <v>46</v>
      </c>
      <c r="B63" s="15">
        <v>2687728</v>
      </c>
      <c r="C63" s="15">
        <v>1826174</v>
      </c>
      <c r="D63" s="52"/>
    </row>
    <row r="64" spans="1:4" s="2" customFormat="1" ht="12.75">
      <c r="A64" s="2" t="s">
        <v>75</v>
      </c>
      <c r="B64" s="14">
        <v>145954</v>
      </c>
      <c r="C64" s="14">
        <v>273399</v>
      </c>
      <c r="D64" s="52"/>
    </row>
    <row r="65" spans="2:3" ht="12.75">
      <c r="B65" s="16"/>
      <c r="C65" s="16"/>
    </row>
    <row r="66" spans="1:3" ht="12.75">
      <c r="A66" s="31" t="s">
        <v>19</v>
      </c>
      <c r="B66" s="32">
        <f>B68+B71+B78</f>
        <v>3828740.12</v>
      </c>
      <c r="C66" s="32">
        <f>C68+C71+C78</f>
        <v>5745945</v>
      </c>
    </row>
    <row r="67" spans="1:3" ht="6" customHeight="1">
      <c r="A67" s="2"/>
      <c r="B67" s="14"/>
      <c r="C67" s="14"/>
    </row>
    <row r="68" spans="1:3" ht="12.75">
      <c r="A68" s="2" t="s">
        <v>44</v>
      </c>
      <c r="B68" s="14">
        <f>SUM(B69:B70)</f>
        <v>1143199</v>
      </c>
      <c r="C68" s="14">
        <f>SUM(C69:C70)</f>
        <v>1708985</v>
      </c>
    </row>
    <row r="69" spans="1:4" s="9" customFormat="1" ht="12.75">
      <c r="A69" s="9" t="s">
        <v>46</v>
      </c>
      <c r="B69" s="15">
        <v>1141406</v>
      </c>
      <c r="C69" s="15">
        <v>1707192</v>
      </c>
      <c r="D69" s="52"/>
    </row>
    <row r="70" spans="1:4" s="9" customFormat="1" ht="12.75">
      <c r="A70" s="9" t="s">
        <v>76</v>
      </c>
      <c r="B70" s="15">
        <v>1793</v>
      </c>
      <c r="C70" s="15">
        <v>1793</v>
      </c>
      <c r="D70" s="52"/>
    </row>
    <row r="71" spans="1:3" ht="12.75">
      <c r="A71" s="2" t="s">
        <v>20</v>
      </c>
      <c r="B71" s="14">
        <f>B72+B73+B74+B75+B77+B76</f>
        <v>1898226</v>
      </c>
      <c r="C71" s="14">
        <f>C72+C73+C74+C75+C77+C76</f>
        <v>3573647</v>
      </c>
    </row>
    <row r="72" spans="1:4" s="9" customFormat="1" ht="12.75">
      <c r="A72" s="9" t="s">
        <v>21</v>
      </c>
      <c r="B72" s="15">
        <v>1399862</v>
      </c>
      <c r="C72" s="15">
        <v>2458967</v>
      </c>
      <c r="D72" s="67"/>
    </row>
    <row r="73" spans="1:4" s="9" customFormat="1" ht="12.75">
      <c r="A73" s="9" t="s">
        <v>69</v>
      </c>
      <c r="B73" s="15">
        <v>8245</v>
      </c>
      <c r="C73" s="15">
        <v>407810</v>
      </c>
      <c r="D73" s="67"/>
    </row>
    <row r="74" spans="1:4" s="9" customFormat="1" ht="12.75">
      <c r="A74" s="9" t="s">
        <v>45</v>
      </c>
      <c r="B74" s="15">
        <v>143528</v>
      </c>
      <c r="C74" s="15">
        <v>450683</v>
      </c>
      <c r="D74" s="67"/>
    </row>
    <row r="75" spans="1:4" s="9" customFormat="1" ht="12.75">
      <c r="A75" s="9" t="s">
        <v>39</v>
      </c>
      <c r="B75" s="15">
        <v>30385</v>
      </c>
      <c r="C75" s="15">
        <v>0</v>
      </c>
      <c r="D75" s="67"/>
    </row>
    <row r="76" spans="1:4" s="9" customFormat="1" ht="12.75">
      <c r="A76" s="9" t="s">
        <v>151</v>
      </c>
      <c r="B76" s="15">
        <v>92531</v>
      </c>
      <c r="C76" s="15">
        <v>117814</v>
      </c>
      <c r="D76" s="67"/>
    </row>
    <row r="77" spans="1:4" s="9" customFormat="1" ht="12.75">
      <c r="A77" s="9" t="s">
        <v>47</v>
      </c>
      <c r="B77" s="15">
        <f>141787+81888</f>
        <v>223675</v>
      </c>
      <c r="C77" s="15">
        <v>138373</v>
      </c>
      <c r="D77" s="67"/>
    </row>
    <row r="78" spans="1:4" s="9" customFormat="1" ht="12.75">
      <c r="A78" s="2" t="s">
        <v>30</v>
      </c>
      <c r="B78" s="14">
        <v>787315.12</v>
      </c>
      <c r="C78" s="14">
        <v>463313</v>
      </c>
      <c r="D78" s="52"/>
    </row>
    <row r="79" spans="1:3" ht="13.5" thickBot="1">
      <c r="A79" s="2"/>
      <c r="B79" s="14"/>
      <c r="C79" s="14"/>
    </row>
    <row r="80" spans="1:4" s="2" customFormat="1" ht="30.75" customHeight="1" thickBot="1">
      <c r="A80" s="33" t="s">
        <v>22</v>
      </c>
      <c r="B80" s="34">
        <f>B44+B57+B66</f>
        <v>13316078.120000001</v>
      </c>
      <c r="C80" s="35">
        <f>C44+C57+C66</f>
        <v>14184286</v>
      </c>
      <c r="D80" s="52"/>
    </row>
    <row r="81" spans="1:4" s="2" customFormat="1" ht="12.75">
      <c r="A81" s="10"/>
      <c r="B81" s="18"/>
      <c r="C81" s="18"/>
      <c r="D81" s="52"/>
    </row>
  </sheetData>
  <sheetProtection/>
  <mergeCells count="4">
    <mergeCell ref="A2:C2"/>
    <mergeCell ref="A3:C3"/>
    <mergeCell ref="A39:C39"/>
    <mergeCell ref="A40:C40"/>
  </mergeCells>
  <printOptions/>
  <pageMargins left="0.81" right="0.23" top="0.91" bottom="0.3937007874015748" header="0" footer="0"/>
  <pageSetup horizontalDpi="600" verticalDpi="600" orientation="portrait" paperSize="9" scale="97" r:id="rId1"/>
  <rowBreaks count="1" manualBreakCount="1">
    <brk id="37" max="255" man="1"/>
  </rowBreaks>
  <ignoredErrors>
    <ignoredError sqref="B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workbookViewId="0" topLeftCell="A19">
      <selection activeCell="A3" sqref="A3:C3"/>
    </sheetView>
  </sheetViews>
  <sheetFormatPr defaultColWidth="11.421875" defaultRowHeight="12.75"/>
  <cols>
    <col min="1" max="1" width="63.421875" style="1" customWidth="1"/>
    <col min="2" max="3" width="12.57421875" style="1" customWidth="1"/>
    <col min="4" max="4" width="7.00390625" style="52" bestFit="1" customWidth="1"/>
    <col min="5" max="5" width="11.7109375" style="1" bestFit="1" customWidth="1"/>
    <col min="6" max="6" width="13.28125" style="1" bestFit="1" customWidth="1"/>
    <col min="7" max="16384" width="11.421875" style="1" customWidth="1"/>
  </cols>
  <sheetData>
    <row r="1" ht="13.5" thickBot="1"/>
    <row r="2" spans="1:4" s="36" customFormat="1" ht="15" customHeight="1">
      <c r="A2" s="154" t="str">
        <f>Balance!A2</f>
        <v>NAVARRA DE SERVICIOS Y TECNOLOGÍAS, S.A.U.</v>
      </c>
      <c r="B2" s="155"/>
      <c r="C2" s="156"/>
      <c r="D2" s="53"/>
    </row>
    <row r="3" spans="1:4" s="36" customFormat="1" ht="15" customHeight="1" thickBot="1">
      <c r="A3" s="157" t="s">
        <v>179</v>
      </c>
      <c r="B3" s="158"/>
      <c r="C3" s="159"/>
      <c r="D3" s="53"/>
    </row>
    <row r="4" spans="1:3" ht="12.75">
      <c r="A4" s="5"/>
      <c r="B4" s="5"/>
      <c r="C4" s="5"/>
    </row>
    <row r="5" spans="1:3" ht="13.5" thickBot="1">
      <c r="A5" s="29" t="s">
        <v>29</v>
      </c>
      <c r="B5" s="30">
        <f>Balance!B5</f>
        <v>42004</v>
      </c>
      <c r="C5" s="30">
        <f>Balance!C5</f>
        <v>41639</v>
      </c>
    </row>
    <row r="6" spans="1:3" ht="13.5" thickTop="1">
      <c r="A6" s="6"/>
      <c r="B6" s="7"/>
      <c r="C6" s="7"/>
    </row>
    <row r="7" spans="1:3" ht="12.75">
      <c r="A7" s="6" t="s">
        <v>58</v>
      </c>
      <c r="B7" s="17"/>
      <c r="C7" s="17"/>
    </row>
    <row r="8" spans="1:3" ht="12.75">
      <c r="A8" s="6"/>
      <c r="B8" s="17"/>
      <c r="C8" s="17"/>
    </row>
    <row r="9" spans="1:3" ht="12.75">
      <c r="A9" s="37" t="s">
        <v>23</v>
      </c>
      <c r="B9" s="38">
        <f>SUM(B10:B10)</f>
        <v>12712639</v>
      </c>
      <c r="C9" s="38">
        <f>SUM(C10:C10)</f>
        <v>16013518</v>
      </c>
    </row>
    <row r="10" spans="1:3" ht="12.75">
      <c r="A10" s="13" t="s">
        <v>62</v>
      </c>
      <c r="B10" s="19">
        <v>12712639</v>
      </c>
      <c r="C10" s="19">
        <v>16013518</v>
      </c>
    </row>
    <row r="11" spans="1:3" ht="6" customHeight="1">
      <c r="A11" s="10"/>
      <c r="B11" s="18"/>
      <c r="C11" s="18"/>
    </row>
    <row r="12" spans="1:3" ht="12.75">
      <c r="A12" s="37" t="s">
        <v>48</v>
      </c>
      <c r="B12" s="38">
        <f>SUM(B13:B14)</f>
        <v>-6021703</v>
      </c>
      <c r="C12" s="38">
        <f>SUM(C13:C14)</f>
        <v>-8805428</v>
      </c>
    </row>
    <row r="13" spans="1:3" ht="12.75">
      <c r="A13" s="13" t="s">
        <v>54</v>
      </c>
      <c r="B13" s="19">
        <v>-175645</v>
      </c>
      <c r="C13" s="19">
        <v>-238118</v>
      </c>
    </row>
    <row r="14" spans="1:3" ht="12.75">
      <c r="A14" s="13" t="s">
        <v>55</v>
      </c>
      <c r="B14" s="19">
        <v>-5846058</v>
      </c>
      <c r="C14" s="19">
        <v>-8567310</v>
      </c>
    </row>
    <row r="15" spans="1:3" ht="6" customHeight="1">
      <c r="A15" s="10"/>
      <c r="B15" s="18"/>
      <c r="C15" s="18"/>
    </row>
    <row r="16" spans="1:3" ht="12.75">
      <c r="A16" s="37" t="s">
        <v>26</v>
      </c>
      <c r="B16" s="38">
        <f>SUM(B17)</f>
        <v>0</v>
      </c>
      <c r="C16" s="38">
        <f>C17</f>
        <v>0</v>
      </c>
    </row>
    <row r="17" spans="1:3" ht="12.75">
      <c r="A17" s="13" t="s">
        <v>49</v>
      </c>
      <c r="B17" s="19">
        <v>0</v>
      </c>
      <c r="C17" s="19">
        <v>0</v>
      </c>
    </row>
    <row r="18" spans="1:3" ht="6" customHeight="1">
      <c r="A18" s="10"/>
      <c r="B18" s="18"/>
      <c r="C18" s="18"/>
    </row>
    <row r="19" spans="1:3" ht="12.75">
      <c r="A19" s="37" t="s">
        <v>24</v>
      </c>
      <c r="B19" s="38">
        <f>SUM(B20:B21)</f>
        <v>-3594991</v>
      </c>
      <c r="C19" s="38">
        <f>SUM(C20:C21)</f>
        <v>-3724051</v>
      </c>
    </row>
    <row r="20" spans="1:6" ht="12.75">
      <c r="A20" s="13" t="s">
        <v>50</v>
      </c>
      <c r="B20" s="19">
        <v>-2941246</v>
      </c>
      <c r="C20" s="19">
        <v>-2998174</v>
      </c>
      <c r="F20" s="19"/>
    </row>
    <row r="21" spans="1:3" ht="12.75">
      <c r="A21" s="13" t="s">
        <v>51</v>
      </c>
      <c r="B21" s="19">
        <v>-653745</v>
      </c>
      <c r="C21" s="19">
        <v>-725877</v>
      </c>
    </row>
    <row r="22" spans="1:3" ht="6" customHeight="1">
      <c r="A22" s="10"/>
      <c r="B22" s="18"/>
      <c r="C22" s="18"/>
    </row>
    <row r="23" spans="1:3" ht="12.75">
      <c r="A23" s="37" t="s">
        <v>27</v>
      </c>
      <c r="B23" s="38">
        <f>SUM(B24:B26)</f>
        <v>-739404</v>
      </c>
      <c r="C23" s="38">
        <f>SUM(C24:C26)</f>
        <v>-741841</v>
      </c>
    </row>
    <row r="24" spans="1:3" ht="12.75">
      <c r="A24" s="13" t="s">
        <v>52</v>
      </c>
      <c r="B24" s="19">
        <v>-717893</v>
      </c>
      <c r="C24" s="19">
        <v>-738902</v>
      </c>
    </row>
    <row r="25" spans="1:3" ht="12.75">
      <c r="A25" s="13" t="s">
        <v>53</v>
      </c>
      <c r="B25" s="19">
        <v>-2743</v>
      </c>
      <c r="C25" s="19">
        <v>-2939</v>
      </c>
    </row>
    <row r="26" spans="1:3" ht="12.75">
      <c r="A26" s="13" t="s">
        <v>180</v>
      </c>
      <c r="B26" s="19">
        <v>-18768</v>
      </c>
      <c r="C26" s="19"/>
    </row>
    <row r="27" spans="1:3" ht="6" customHeight="1">
      <c r="A27" s="10"/>
      <c r="B27" s="18"/>
      <c r="C27" s="18"/>
    </row>
    <row r="28" spans="1:3" ht="12.75">
      <c r="A28" s="37" t="s">
        <v>25</v>
      </c>
      <c r="B28" s="38">
        <v>-1501797</v>
      </c>
      <c r="C28" s="38">
        <v>-2176584</v>
      </c>
    </row>
    <row r="29" spans="1:3" ht="6" customHeight="1">
      <c r="A29" s="10"/>
      <c r="B29" s="18"/>
      <c r="C29" s="18"/>
    </row>
    <row r="30" spans="1:3" ht="12.75">
      <c r="A30" s="37" t="s">
        <v>28</v>
      </c>
      <c r="B30" s="38">
        <v>327513</v>
      </c>
      <c r="C30" s="38">
        <v>376378</v>
      </c>
    </row>
    <row r="31" spans="1:3" ht="6" customHeight="1">
      <c r="A31" s="10"/>
      <c r="B31" s="18"/>
      <c r="C31" s="18"/>
    </row>
    <row r="32" spans="1:3" ht="12.75">
      <c r="A32" s="37" t="s">
        <v>144</v>
      </c>
      <c r="B32" s="38">
        <v>0</v>
      </c>
      <c r="C32" s="38">
        <v>0</v>
      </c>
    </row>
    <row r="33" spans="1:3" ht="6" customHeight="1">
      <c r="A33" s="10"/>
      <c r="B33" s="18"/>
      <c r="C33" s="18"/>
    </row>
    <row r="34" spans="1:3" ht="12.75">
      <c r="A34" s="37" t="s">
        <v>145</v>
      </c>
      <c r="B34" s="38">
        <v>-245752</v>
      </c>
      <c r="C34" s="38">
        <v>-176729</v>
      </c>
    </row>
    <row r="35" spans="1:3" ht="12.75">
      <c r="A35" s="10"/>
      <c r="B35" s="18"/>
      <c r="C35" s="18"/>
    </row>
    <row r="36" spans="1:4" s="11" customFormat="1" ht="12.75">
      <c r="A36" s="39" t="s">
        <v>59</v>
      </c>
      <c r="B36" s="40">
        <f>B9+B12+B16+B19+B23+B28+B30+B32+B34</f>
        <v>936505</v>
      </c>
      <c r="C36" s="40">
        <f>C9+C12+C16+C19+C23+C28+C30+C32+C34</f>
        <v>765263</v>
      </c>
      <c r="D36" s="56"/>
    </row>
    <row r="37" spans="1:3" ht="12.75">
      <c r="A37" s="39" t="s">
        <v>149</v>
      </c>
      <c r="B37" s="20"/>
      <c r="C37" s="20"/>
    </row>
    <row r="38" spans="1:3" ht="12.75">
      <c r="A38" s="2"/>
      <c r="B38" s="20"/>
      <c r="C38" s="20"/>
    </row>
    <row r="39" spans="2:3" ht="12.75">
      <c r="B39" s="20"/>
      <c r="C39" s="20"/>
    </row>
    <row r="40" spans="1:3" ht="12.75">
      <c r="A40" s="37" t="s">
        <v>63</v>
      </c>
      <c r="B40" s="32">
        <f>B41</f>
        <v>39670</v>
      </c>
      <c r="C40" s="32">
        <f>C41</f>
        <v>46100</v>
      </c>
    </row>
    <row r="41" spans="1:3" ht="12.75">
      <c r="A41" s="13" t="s">
        <v>56</v>
      </c>
      <c r="B41" s="19">
        <v>39670</v>
      </c>
      <c r="C41" s="19">
        <v>46100</v>
      </c>
    </row>
    <row r="42" spans="1:3" ht="6" customHeight="1">
      <c r="A42" s="8"/>
      <c r="B42" s="21"/>
      <c r="C42" s="21"/>
    </row>
    <row r="43" spans="1:3" ht="12.75">
      <c r="A43" s="31" t="s">
        <v>64</v>
      </c>
      <c r="B43" s="38">
        <f>B44</f>
        <v>-291681</v>
      </c>
      <c r="C43" s="38">
        <f>C44</f>
        <v>-322646</v>
      </c>
    </row>
    <row r="44" spans="1:3" ht="12.75">
      <c r="A44" s="13" t="s">
        <v>57</v>
      </c>
      <c r="B44" s="19">
        <v>-291681</v>
      </c>
      <c r="C44" s="19">
        <v>-322646</v>
      </c>
    </row>
    <row r="45" spans="1:3" ht="12.75">
      <c r="A45" s="2"/>
      <c r="B45" s="18"/>
      <c r="C45" s="18"/>
    </row>
    <row r="46" spans="1:3" ht="12.75">
      <c r="A46" s="39" t="s">
        <v>65</v>
      </c>
      <c r="B46" s="41">
        <f>B40+B43</f>
        <v>-252011</v>
      </c>
      <c r="C46" s="41">
        <f>C40+C43</f>
        <v>-276546</v>
      </c>
    </row>
    <row r="47" spans="1:3" ht="12.75">
      <c r="A47" s="2"/>
      <c r="B47" s="14"/>
      <c r="C47" s="14"/>
    </row>
    <row r="48" spans="2:3" ht="12.75">
      <c r="B48" s="18"/>
      <c r="C48" s="18"/>
    </row>
    <row r="49" spans="1:3" ht="12.75">
      <c r="A49" s="39" t="s">
        <v>60</v>
      </c>
      <c r="B49" s="40">
        <f>B36+B46</f>
        <v>684494</v>
      </c>
      <c r="C49" s="40">
        <f>C36+C46</f>
        <v>488717</v>
      </c>
    </row>
    <row r="50" spans="1:3" ht="12.75">
      <c r="A50" s="2"/>
      <c r="B50" s="18"/>
      <c r="C50" s="18"/>
    </row>
    <row r="51" spans="2:3" ht="12.75">
      <c r="B51" s="17"/>
      <c r="C51" s="17"/>
    </row>
    <row r="52" spans="1:4" s="2" customFormat="1" ht="12.75">
      <c r="A52" s="31" t="s">
        <v>66</v>
      </c>
      <c r="B52" s="32">
        <v>-169538</v>
      </c>
      <c r="C52" s="32">
        <f>-(103939-47249)</f>
        <v>-56690</v>
      </c>
      <c r="D52" s="52"/>
    </row>
    <row r="53" spans="1:4" s="2" customFormat="1" ht="12.75">
      <c r="A53" s="9"/>
      <c r="B53" s="15"/>
      <c r="C53" s="15"/>
      <c r="D53" s="52"/>
    </row>
    <row r="54" spans="2:3" ht="13.5" thickBot="1">
      <c r="B54" s="17"/>
      <c r="C54" s="17"/>
    </row>
    <row r="55" spans="1:3" ht="30.75" customHeight="1" thickBot="1">
      <c r="A55" s="33" t="s">
        <v>67</v>
      </c>
      <c r="B55" s="34">
        <f>B49+B52</f>
        <v>514956</v>
      </c>
      <c r="C55" s="35">
        <f>C49+C52</f>
        <v>432027</v>
      </c>
    </row>
    <row r="56" spans="2:3" ht="12.75">
      <c r="B56" s="7"/>
      <c r="C56" s="7"/>
    </row>
    <row r="57" spans="1:3" ht="12.75">
      <c r="A57" s="50"/>
      <c r="B57" s="17"/>
      <c r="C57" s="17"/>
    </row>
    <row r="58" spans="1:3" ht="12.75">
      <c r="A58" s="50"/>
      <c r="B58" s="57"/>
      <c r="C58" s="57"/>
    </row>
    <row r="59" spans="1:3" ht="12.75">
      <c r="A59" s="50"/>
      <c r="B59" s="51"/>
      <c r="C59" s="51"/>
    </row>
    <row r="60" spans="1:3" ht="12.75">
      <c r="A60" s="50"/>
      <c r="B60" s="51"/>
      <c r="C60" s="51"/>
    </row>
    <row r="61" spans="1:3" ht="12.75">
      <c r="A61" s="50"/>
      <c r="B61" s="14"/>
      <c r="C61" s="14"/>
    </row>
    <row r="62" spans="1:3" ht="12.75">
      <c r="A62" s="50"/>
      <c r="B62" s="2"/>
      <c r="C62" s="2"/>
    </row>
    <row r="63" spans="2:3" ht="12.75">
      <c r="B63" s="7"/>
      <c r="C63" s="7"/>
    </row>
    <row r="64" spans="1:3" ht="12.75">
      <c r="A64" s="50"/>
      <c r="B64" s="65"/>
      <c r="C64" s="65"/>
    </row>
    <row r="66" spans="1:4" ht="12.75">
      <c r="A66" s="50"/>
      <c r="D66" s="1"/>
    </row>
    <row r="67" spans="1:4" ht="12.75">
      <c r="A67" s="50"/>
      <c r="D67" s="1"/>
    </row>
    <row r="68" ht="12.75">
      <c r="D68" s="1"/>
    </row>
    <row r="69" spans="1:4" ht="12.75">
      <c r="A69" s="50"/>
      <c r="B69" s="16"/>
      <c r="C69" s="16"/>
      <c r="D69" s="16"/>
    </row>
    <row r="71" spans="1:2" ht="12.75">
      <c r="A71" s="149"/>
      <c r="B71" s="51"/>
    </row>
    <row r="72" spans="1:6" ht="12.75" customHeight="1">
      <c r="A72" s="50"/>
      <c r="B72" s="152"/>
      <c r="F72" s="153"/>
    </row>
    <row r="73" spans="1:6" ht="12.75" customHeight="1">
      <c r="A73" s="50"/>
      <c r="B73" s="152"/>
      <c r="F73" s="153"/>
    </row>
    <row r="74" ht="12.75" customHeight="1">
      <c r="B74" s="148"/>
    </row>
  </sheetData>
  <sheetProtection/>
  <mergeCells count="2">
    <mergeCell ref="A2:C2"/>
    <mergeCell ref="A3:C3"/>
  </mergeCells>
  <printOptions/>
  <pageMargins left="0.81" right="0.23" top="0.91" bottom="0.3937007874015748" header="0" footer="0"/>
  <pageSetup horizontalDpi="600" verticalDpi="600" orientation="portrait" paperSize="9" scale="97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Q29"/>
  <sheetViews>
    <sheetView showGridLines="0" zoomScalePageLayoutView="0" workbookViewId="0" topLeftCell="A1">
      <selection activeCell="L5" sqref="L5"/>
    </sheetView>
  </sheetViews>
  <sheetFormatPr defaultColWidth="10.7109375" defaultRowHeight="15" customHeight="1"/>
  <cols>
    <col min="1" max="1" width="3.7109375" style="0" customWidth="1"/>
    <col min="2" max="2" width="30.28125" style="0" customWidth="1"/>
    <col min="3" max="8" width="9.7109375" style="0" customWidth="1"/>
    <col min="9" max="10" width="2.140625" style="0" customWidth="1"/>
    <col min="11" max="11" width="2.140625" style="11" customWidth="1"/>
    <col min="12" max="12" width="33.140625" style="11" customWidth="1"/>
    <col min="13" max="16" width="15.140625" style="11" customWidth="1"/>
    <col min="17" max="17" width="9.7109375" style="11" customWidth="1"/>
    <col min="18" max="20" width="7.7109375" style="0" customWidth="1"/>
  </cols>
  <sheetData>
    <row r="1" spans="8:12" ht="15" customHeight="1">
      <c r="H1" s="147" t="s">
        <v>236</v>
      </c>
      <c r="J1" s="146"/>
      <c r="L1" s="11" t="s">
        <v>237</v>
      </c>
    </row>
    <row r="2" ht="15" customHeight="1">
      <c r="J2" s="146"/>
    </row>
    <row r="3" ht="15" customHeight="1">
      <c r="J3" s="146"/>
    </row>
    <row r="4" spans="2:17" ht="15" customHeight="1">
      <c r="B4" s="160" t="s">
        <v>156</v>
      </c>
      <c r="C4" s="160"/>
      <c r="D4" s="160"/>
      <c r="E4" s="160"/>
      <c r="F4" s="160"/>
      <c r="G4" s="160"/>
      <c r="H4" s="160"/>
      <c r="I4" s="144"/>
      <c r="J4" s="146"/>
      <c r="L4" s="161" t="s">
        <v>169</v>
      </c>
      <c r="M4" s="161"/>
      <c r="N4" s="161"/>
      <c r="O4" s="161"/>
      <c r="P4" s="161"/>
      <c r="Q4" s="69"/>
    </row>
    <row r="5" ht="15" customHeight="1" thickBot="1">
      <c r="J5" s="146"/>
    </row>
    <row r="6" spans="3:17" ht="34.5" customHeight="1" thickBot="1">
      <c r="C6" s="162" t="s">
        <v>233</v>
      </c>
      <c r="D6" s="163"/>
      <c r="E6" s="163"/>
      <c r="F6" s="162" t="s">
        <v>234</v>
      </c>
      <c r="G6" s="163"/>
      <c r="H6" s="164"/>
      <c r="J6" s="146"/>
      <c r="K6" s="28"/>
      <c r="L6" s="28"/>
      <c r="M6" s="165" t="s">
        <v>170</v>
      </c>
      <c r="N6" s="166"/>
      <c r="O6" s="165" t="s">
        <v>171</v>
      </c>
      <c r="P6" s="166"/>
      <c r="Q6" s="28"/>
    </row>
    <row r="7" spans="3:17" ht="34.5" customHeight="1" thickBot="1">
      <c r="C7" s="59" t="s">
        <v>154</v>
      </c>
      <c r="D7" s="59" t="s">
        <v>155</v>
      </c>
      <c r="E7" s="60" t="s">
        <v>152</v>
      </c>
      <c r="F7" s="59" t="s">
        <v>154</v>
      </c>
      <c r="G7" s="59" t="s">
        <v>155</v>
      </c>
      <c r="H7" s="60" t="s">
        <v>152</v>
      </c>
      <c r="J7" s="146"/>
      <c r="K7" s="28"/>
      <c r="L7" s="28"/>
      <c r="M7" s="81">
        <v>42004</v>
      </c>
      <c r="N7" s="82">
        <v>41639</v>
      </c>
      <c r="O7" s="82" t="s">
        <v>235</v>
      </c>
      <c r="P7" s="82" t="s">
        <v>172</v>
      </c>
      <c r="Q7" s="28"/>
    </row>
    <row r="8" spans="2:17" ht="19.5" customHeight="1" thickBot="1">
      <c r="B8" s="61" t="s">
        <v>157</v>
      </c>
      <c r="C8" s="62">
        <v>2</v>
      </c>
      <c r="D8" s="62">
        <v>4</v>
      </c>
      <c r="E8" s="63">
        <f aca="true" t="shared" si="0" ref="E8:E13">C8+D8</f>
        <v>6</v>
      </c>
      <c r="F8" s="62">
        <v>2</v>
      </c>
      <c r="G8" s="62">
        <v>8</v>
      </c>
      <c r="H8" s="63">
        <f aca="true" t="shared" si="1" ref="H8:H13">F8+G8</f>
        <v>10</v>
      </c>
      <c r="I8" s="145"/>
      <c r="J8" s="146"/>
      <c r="K8" s="28"/>
      <c r="M8" s="70"/>
      <c r="N8" s="71"/>
      <c r="O8" s="74"/>
      <c r="P8" s="75"/>
      <c r="Q8" s="28"/>
    </row>
    <row r="9" spans="2:17" ht="19.5" customHeight="1" thickBot="1">
      <c r="B9" s="61" t="s">
        <v>158</v>
      </c>
      <c r="C9" s="62">
        <v>0</v>
      </c>
      <c r="D9" s="62">
        <v>2</v>
      </c>
      <c r="E9" s="63">
        <f t="shared" si="0"/>
        <v>2</v>
      </c>
      <c r="F9" s="62">
        <v>0</v>
      </c>
      <c r="G9" s="62">
        <v>2</v>
      </c>
      <c r="H9" s="63">
        <f t="shared" si="1"/>
        <v>2</v>
      </c>
      <c r="I9" s="145"/>
      <c r="J9" s="146"/>
      <c r="K9" s="28"/>
      <c r="L9" s="78" t="s">
        <v>158</v>
      </c>
      <c r="M9" s="70">
        <v>2</v>
      </c>
      <c r="N9" s="71">
        <v>2</v>
      </c>
      <c r="O9" s="89">
        <v>2</v>
      </c>
      <c r="P9" s="90">
        <v>2</v>
      </c>
      <c r="Q9" s="28"/>
    </row>
    <row r="10" spans="2:17" ht="19.5" customHeight="1" thickBot="1">
      <c r="B10" s="61" t="s">
        <v>159</v>
      </c>
      <c r="C10" s="62">
        <v>19</v>
      </c>
      <c r="D10" s="62">
        <v>26</v>
      </c>
      <c r="E10" s="63">
        <f t="shared" si="0"/>
        <v>45</v>
      </c>
      <c r="F10" s="62">
        <v>19</v>
      </c>
      <c r="G10" s="62">
        <v>28</v>
      </c>
      <c r="H10" s="63">
        <f t="shared" si="1"/>
        <v>47</v>
      </c>
      <c r="I10" s="145"/>
      <c r="J10" s="146"/>
      <c r="K10" s="28"/>
      <c r="L10" s="78" t="s">
        <v>159</v>
      </c>
      <c r="M10" s="70">
        <v>45</v>
      </c>
      <c r="N10" s="71">
        <v>47</v>
      </c>
      <c r="O10" s="70">
        <v>46</v>
      </c>
      <c r="P10" s="76">
        <v>47</v>
      </c>
      <c r="Q10" s="28"/>
    </row>
    <row r="11" spans="2:17" ht="19.5" customHeight="1" thickBot="1">
      <c r="B11" s="61" t="s">
        <v>160</v>
      </c>
      <c r="C11" s="62">
        <v>9</v>
      </c>
      <c r="D11" s="62">
        <v>1</v>
      </c>
      <c r="E11" s="63">
        <f t="shared" si="0"/>
        <v>10</v>
      </c>
      <c r="F11" s="62">
        <v>9</v>
      </c>
      <c r="G11" s="62">
        <v>1</v>
      </c>
      <c r="H11" s="63">
        <f t="shared" si="1"/>
        <v>10</v>
      </c>
      <c r="I11" s="145"/>
      <c r="J11" s="146"/>
      <c r="K11" s="28"/>
      <c r="L11" s="78" t="s">
        <v>160</v>
      </c>
      <c r="M11" s="70">
        <v>10</v>
      </c>
      <c r="N11" s="71">
        <v>10</v>
      </c>
      <c r="O11" s="70">
        <v>9</v>
      </c>
      <c r="P11" s="76">
        <v>9</v>
      </c>
      <c r="Q11" s="28"/>
    </row>
    <row r="12" spans="2:17" ht="19.5" customHeight="1" thickBot="1">
      <c r="B12" s="61" t="s">
        <v>161</v>
      </c>
      <c r="C12" s="62">
        <v>9</v>
      </c>
      <c r="D12" s="62">
        <v>20</v>
      </c>
      <c r="E12" s="63">
        <f t="shared" si="0"/>
        <v>29</v>
      </c>
      <c r="F12" s="62">
        <v>8</v>
      </c>
      <c r="G12" s="62">
        <v>19</v>
      </c>
      <c r="H12" s="63">
        <f t="shared" si="1"/>
        <v>27</v>
      </c>
      <c r="I12" s="145"/>
      <c r="J12" s="146"/>
      <c r="K12" s="28"/>
      <c r="L12" s="78" t="s">
        <v>161</v>
      </c>
      <c r="M12" s="70">
        <v>29</v>
      </c>
      <c r="N12" s="71">
        <v>27</v>
      </c>
      <c r="O12" s="70">
        <v>28</v>
      </c>
      <c r="P12" s="76">
        <v>27</v>
      </c>
      <c r="Q12" s="28"/>
    </row>
    <row r="13" spans="2:17" ht="19.5" customHeight="1" thickBot="1">
      <c r="B13" s="61" t="s">
        <v>162</v>
      </c>
      <c r="C13" s="62">
        <v>0</v>
      </c>
      <c r="D13" s="62">
        <v>1</v>
      </c>
      <c r="E13" s="63">
        <f t="shared" si="0"/>
        <v>1</v>
      </c>
      <c r="F13" s="62">
        <v>0</v>
      </c>
      <c r="G13" s="62">
        <v>1</v>
      </c>
      <c r="H13" s="63">
        <f t="shared" si="1"/>
        <v>1</v>
      </c>
      <c r="I13" s="145"/>
      <c r="J13" s="146"/>
      <c r="K13" s="28"/>
      <c r="L13" s="79" t="s">
        <v>162</v>
      </c>
      <c r="M13" s="72">
        <v>1</v>
      </c>
      <c r="N13" s="73">
        <v>1</v>
      </c>
      <c r="O13" s="72">
        <v>1</v>
      </c>
      <c r="P13" s="77">
        <v>1</v>
      </c>
      <c r="Q13" s="28"/>
    </row>
    <row r="14" spans="2:16" ht="19.5" customHeight="1" thickBot="1">
      <c r="B14" s="64" t="s">
        <v>153</v>
      </c>
      <c r="C14" s="63">
        <f aca="true" t="shared" si="2" ref="C14:H14">SUM(C8:C13)</f>
        <v>39</v>
      </c>
      <c r="D14" s="63">
        <f t="shared" si="2"/>
        <v>54</v>
      </c>
      <c r="E14" s="63">
        <f t="shared" si="2"/>
        <v>93</v>
      </c>
      <c r="F14" s="63">
        <f t="shared" si="2"/>
        <v>38</v>
      </c>
      <c r="G14" s="63">
        <f t="shared" si="2"/>
        <v>59</v>
      </c>
      <c r="H14" s="63">
        <f t="shared" si="2"/>
        <v>97</v>
      </c>
      <c r="I14" s="145"/>
      <c r="J14" s="146"/>
      <c r="L14" s="80" t="s">
        <v>153</v>
      </c>
      <c r="M14" s="83">
        <f>SUM(M9:M13)</f>
        <v>87</v>
      </c>
      <c r="N14" s="84">
        <f>SUM(N9:N13)</f>
        <v>87</v>
      </c>
      <c r="O14" s="83">
        <f>SUM(O9:O13)</f>
        <v>86</v>
      </c>
      <c r="P14" s="84">
        <f>SUM(P9:P13)</f>
        <v>86</v>
      </c>
    </row>
    <row r="17" spans="2:17" ht="15" customHeight="1">
      <c r="B17" t="s">
        <v>177</v>
      </c>
      <c r="C17">
        <f>SUM(C9:C13)</f>
        <v>37</v>
      </c>
      <c r="D17">
        <f>SUM(D9:D13)</f>
        <v>50</v>
      </c>
      <c r="E17">
        <f>SUM(C17:D17)</f>
        <v>87</v>
      </c>
      <c r="L17"/>
      <c r="M17"/>
      <c r="N17"/>
      <c r="O17"/>
      <c r="P17"/>
      <c r="Q17"/>
    </row>
    <row r="18" spans="3:17" ht="15" customHeight="1">
      <c r="C18" s="91">
        <f>C17/E17</f>
        <v>0.42528735632183906</v>
      </c>
      <c r="D18" s="91">
        <f>D17/E17</f>
        <v>0.5747126436781609</v>
      </c>
      <c r="L18"/>
      <c r="M18"/>
      <c r="N18"/>
      <c r="O18"/>
      <c r="P18"/>
      <c r="Q18"/>
    </row>
    <row r="19" spans="12:17" ht="15" customHeight="1">
      <c r="L19"/>
      <c r="M19"/>
      <c r="N19"/>
      <c r="O19"/>
      <c r="P19"/>
      <c r="Q19"/>
    </row>
    <row r="20" spans="12:17" ht="15" customHeight="1">
      <c r="L20"/>
      <c r="M20"/>
      <c r="N20"/>
      <c r="O20"/>
      <c r="P20"/>
      <c r="Q20"/>
    </row>
    <row r="21" spans="12:17" ht="15" customHeight="1">
      <c r="L21"/>
      <c r="M21"/>
      <c r="N21"/>
      <c r="O21"/>
      <c r="P21"/>
      <c r="Q21"/>
    </row>
    <row r="22" spans="12:17" ht="15" customHeight="1">
      <c r="L22"/>
      <c r="M22"/>
      <c r="N22"/>
      <c r="O22"/>
      <c r="P22"/>
      <c r="Q22"/>
    </row>
    <row r="23" spans="12:17" ht="15" customHeight="1">
      <c r="L23"/>
      <c r="M23"/>
      <c r="N23"/>
      <c r="O23"/>
      <c r="P23"/>
      <c r="Q23"/>
    </row>
    <row r="24" spans="12:17" ht="15" customHeight="1">
      <c r="L24"/>
      <c r="M24"/>
      <c r="N24"/>
      <c r="O24"/>
      <c r="P24"/>
      <c r="Q24"/>
    </row>
    <row r="26" spans="12:17" ht="15" customHeight="1">
      <c r="L26"/>
      <c r="M26"/>
      <c r="N26"/>
      <c r="O26"/>
      <c r="P26"/>
      <c r="Q26"/>
    </row>
    <row r="27" spans="12:17" ht="15" customHeight="1">
      <c r="L27"/>
      <c r="M27"/>
      <c r="N27"/>
      <c r="O27"/>
      <c r="P27"/>
      <c r="Q27"/>
    </row>
    <row r="28" spans="12:17" ht="15" customHeight="1">
      <c r="L28"/>
      <c r="M28"/>
      <c r="N28"/>
      <c r="O28"/>
      <c r="P28"/>
      <c r="Q28"/>
    </row>
    <row r="29" spans="12:17" ht="15" customHeight="1">
      <c r="L29"/>
      <c r="M29"/>
      <c r="N29"/>
      <c r="O29"/>
      <c r="P29"/>
      <c r="Q29"/>
    </row>
  </sheetData>
  <sheetProtection/>
  <mergeCells count="6">
    <mergeCell ref="B4:H4"/>
    <mergeCell ref="L4:P4"/>
    <mergeCell ref="C6:E6"/>
    <mergeCell ref="F6:H6"/>
    <mergeCell ref="M6:N6"/>
    <mergeCell ref="O6:P6"/>
  </mergeCells>
  <printOptions/>
  <pageMargins left="0.15748031496062992" right="0.15748031496062992" top="0.5905511811023623" bottom="0.5905511811023623" header="0" footer="0"/>
  <pageSetup horizontalDpi="600" verticalDpi="600" orientation="portrait" paperSize="9" r:id="rId1"/>
  <ignoredErrors>
    <ignoredError sqref="C17:D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88">
      <selection activeCell="B103" sqref="B103"/>
    </sheetView>
  </sheetViews>
  <sheetFormatPr defaultColWidth="11.421875" defaultRowHeight="12.75"/>
  <cols>
    <col min="1" max="1" width="74.00390625" style="1" customWidth="1"/>
    <col min="2" max="3" width="12.57421875" style="1" customWidth="1"/>
    <col min="4" max="4" width="12.28125" style="1" bestFit="1" customWidth="1"/>
    <col min="5" max="16384" width="11.421875" style="1" customWidth="1"/>
  </cols>
  <sheetData>
    <row r="1" spans="1:3" ht="15" customHeight="1">
      <c r="A1" s="167" t="s">
        <v>70</v>
      </c>
      <c r="B1" s="168"/>
      <c r="C1" s="169"/>
    </row>
    <row r="2" spans="1:3" ht="15" customHeight="1" thickBot="1">
      <c r="A2" s="170" t="s">
        <v>175</v>
      </c>
      <c r="B2" s="171"/>
      <c r="C2" s="172"/>
    </row>
    <row r="3" spans="1:3" ht="12.75">
      <c r="A3" s="5"/>
      <c r="B3" s="5"/>
      <c r="C3" s="5"/>
    </row>
    <row r="4" spans="1:3" ht="13.5" thickBot="1">
      <c r="A4" s="3"/>
      <c r="B4" s="30">
        <f>Balance!B5</f>
        <v>42004</v>
      </c>
      <c r="C4" s="30">
        <f>Balance!C5</f>
        <v>41639</v>
      </c>
    </row>
    <row r="5" spans="1:3" ht="13.5" thickTop="1">
      <c r="A5" s="6"/>
      <c r="B5" s="7"/>
      <c r="C5" s="7"/>
    </row>
    <row r="6" spans="1:3" ht="12.75">
      <c r="A6" s="42" t="s">
        <v>78</v>
      </c>
      <c r="B6" s="23"/>
      <c r="C6" s="23"/>
    </row>
    <row r="7" spans="2:3" ht="12.75">
      <c r="B7" s="5"/>
      <c r="C7" s="5"/>
    </row>
    <row r="8" spans="1:3" ht="12.75">
      <c r="A8" s="43" t="s">
        <v>79</v>
      </c>
      <c r="B8" s="32" t="e">
        <f>Balance!#REF!</f>
        <v>#REF!</v>
      </c>
      <c r="C8" s="32" t="e">
        <f>Balance!#REF!</f>
        <v>#REF!</v>
      </c>
    </row>
    <row r="9" spans="1:3" ht="12.75">
      <c r="A9" s="43" t="s">
        <v>80</v>
      </c>
      <c r="B9" s="32" t="e">
        <f>SUM(B10:B20)</f>
        <v>#REF!</v>
      </c>
      <c r="C9" s="32" t="e">
        <f>SUM(C10:C20)</f>
        <v>#REF!</v>
      </c>
    </row>
    <row r="10" spans="1:3" ht="12.75">
      <c r="A10" s="12" t="s">
        <v>81</v>
      </c>
      <c r="B10" s="16" t="e">
        <f>-Balance!#REF!</f>
        <v>#REF!</v>
      </c>
      <c r="C10" s="16" t="e">
        <f>-Balance!#REF!</f>
        <v>#REF!</v>
      </c>
    </row>
    <row r="11" spans="1:3" ht="12.75">
      <c r="A11" s="12" t="s">
        <v>82</v>
      </c>
      <c r="B11" s="16"/>
      <c r="C11" s="16"/>
    </row>
    <row r="12" spans="1:3" ht="12.75">
      <c r="A12" s="12" t="s">
        <v>83</v>
      </c>
      <c r="B12" s="16" t="e">
        <f>-Balance!#REF!</f>
        <v>#REF!</v>
      </c>
      <c r="C12" s="16"/>
    </row>
    <row r="13" spans="1:3" ht="12.75">
      <c r="A13" s="12" t="s">
        <v>84</v>
      </c>
      <c r="B13" s="16" t="e">
        <f>-Balance!#REF!</f>
        <v>#REF!</v>
      </c>
      <c r="C13" s="16" t="e">
        <f>-Balance!#REF!</f>
        <v>#REF!</v>
      </c>
    </row>
    <row r="14" spans="1:3" ht="12.75">
      <c r="A14" s="12" t="s">
        <v>85</v>
      </c>
      <c r="B14" s="16" t="e">
        <f>-Balance!#REF!</f>
        <v>#REF!</v>
      </c>
      <c r="C14" s="16">
        <v>176729</v>
      </c>
    </row>
    <row r="15" spans="1:3" ht="12.75">
      <c r="A15" s="12" t="s">
        <v>86</v>
      </c>
      <c r="B15" s="16"/>
      <c r="C15" s="16"/>
    </row>
    <row r="16" spans="1:3" ht="12.75">
      <c r="A16" s="12" t="s">
        <v>87</v>
      </c>
      <c r="B16" s="16" t="e">
        <f>-Balance!#REF!</f>
        <v>#REF!</v>
      </c>
      <c r="C16" s="16" t="e">
        <f>-Balance!#REF!</f>
        <v>#REF!</v>
      </c>
    </row>
    <row r="17" spans="1:3" ht="12.75">
      <c r="A17" s="12" t="s">
        <v>88</v>
      </c>
      <c r="B17" s="16" t="e">
        <f>-Balance!#REF!</f>
        <v>#REF!</v>
      </c>
      <c r="C17" s="16" t="e">
        <f>-Balance!#REF!</f>
        <v>#REF!</v>
      </c>
    </row>
    <row r="18" spans="1:3" ht="12.75">
      <c r="A18" s="12" t="s">
        <v>89</v>
      </c>
      <c r="B18" s="16"/>
      <c r="C18" s="16"/>
    </row>
    <row r="19" spans="1:3" ht="12.75">
      <c r="A19" s="12" t="s">
        <v>90</v>
      </c>
      <c r="B19" s="16"/>
      <c r="C19" s="16"/>
    </row>
    <row r="20" spans="1:3" ht="12.75">
      <c r="A20" s="12" t="s">
        <v>91</v>
      </c>
      <c r="B20" s="16"/>
      <c r="C20" s="16"/>
    </row>
    <row r="21" spans="1:3" ht="12.75">
      <c r="A21" s="43" t="s">
        <v>92</v>
      </c>
      <c r="B21" s="32" t="e">
        <f>SUM(B22:B27)</f>
        <v>#REF!</v>
      </c>
      <c r="C21" s="32">
        <f>SUM(C22:C27)</f>
        <v>-103143</v>
      </c>
    </row>
    <row r="22" spans="1:3" ht="12.75">
      <c r="A22" s="12" t="s">
        <v>93</v>
      </c>
      <c r="B22" s="16"/>
      <c r="C22" s="16"/>
    </row>
    <row r="23" spans="1:3" ht="12.75">
      <c r="A23" s="12" t="s">
        <v>94</v>
      </c>
      <c r="B23" s="16">
        <f>Balance!C21-Balance!B21</f>
        <v>806543</v>
      </c>
      <c r="C23" s="16">
        <v>-146059</v>
      </c>
    </row>
    <row r="24" spans="1:3" ht="12.75">
      <c r="A24" s="12" t="s">
        <v>95</v>
      </c>
      <c r="B24" s="16">
        <f>Balance!C31-Balance!B31+B115</f>
        <v>-103046.06</v>
      </c>
      <c r="C24" s="16"/>
    </row>
    <row r="25" spans="1:3" ht="12.75">
      <c r="A25" s="12" t="s">
        <v>96</v>
      </c>
      <c r="B25" s="16" t="e">
        <f>Balance!B71-Balance!C71-B33+Balance!#REF!-B107+B108+B109-33</f>
        <v>#REF!</v>
      </c>
      <c r="C25" s="16">
        <v>-28560</v>
      </c>
    </row>
    <row r="26" spans="1:3" ht="12.75">
      <c r="A26" s="12" t="s">
        <v>97</v>
      </c>
      <c r="B26" s="16">
        <f>Balance!B78-Balance!C78</f>
        <v>324002.12</v>
      </c>
      <c r="C26" s="16">
        <v>142813</v>
      </c>
    </row>
    <row r="27" spans="1:3" ht="12.75">
      <c r="A27" s="12" t="s">
        <v>98</v>
      </c>
      <c r="B27" s="16">
        <f>Balance!C17-Balance!B17</f>
        <v>29425</v>
      </c>
      <c r="C27" s="16">
        <v>-71337</v>
      </c>
    </row>
    <row r="28" spans="1:3" ht="12.75">
      <c r="A28" s="43" t="s">
        <v>99</v>
      </c>
      <c r="B28" s="32" t="e">
        <f>SUM(B29:B34)</f>
        <v>#REF!</v>
      </c>
      <c r="C28" s="32" t="e">
        <f>SUM(C29:C34)</f>
        <v>#REF!</v>
      </c>
    </row>
    <row r="29" spans="1:3" ht="12.75">
      <c r="A29" s="12" t="s">
        <v>100</v>
      </c>
      <c r="B29" s="16" t="e">
        <f>Balance!#REF!</f>
        <v>#REF!</v>
      </c>
      <c r="C29" s="16" t="e">
        <f>Balance!#REF!</f>
        <v>#REF!</v>
      </c>
    </row>
    <row r="30" spans="1:3" ht="12.75">
      <c r="A30" s="12" t="s">
        <v>101</v>
      </c>
      <c r="B30" s="16"/>
      <c r="C30" s="16"/>
    </row>
    <row r="31" spans="1:3" ht="12.75">
      <c r="A31" s="12" t="s">
        <v>102</v>
      </c>
      <c r="B31" s="16"/>
      <c r="C31" s="16"/>
    </row>
    <row r="32" spans="1:3" ht="12.75">
      <c r="A32" s="12" t="s">
        <v>103</v>
      </c>
      <c r="B32" s="22" t="e">
        <f>Balance!#REF!-B100+B101</f>
        <v>#REF!</v>
      </c>
      <c r="C32" s="16">
        <v>35276</v>
      </c>
    </row>
    <row r="33" spans="1:3" ht="12.75">
      <c r="A33" s="12" t="s">
        <v>104</v>
      </c>
      <c r="B33" s="22">
        <f>B103</f>
        <v>-165565.18</v>
      </c>
      <c r="C33" s="16">
        <v>-4710</v>
      </c>
    </row>
    <row r="34" spans="1:3" ht="13.5" thickBot="1">
      <c r="A34" s="12" t="s">
        <v>105</v>
      </c>
      <c r="B34" s="16"/>
      <c r="C34" s="16">
        <v>0</v>
      </c>
    </row>
    <row r="35" spans="1:3" ht="30.75" customHeight="1" thickBot="1">
      <c r="A35" s="33" t="s">
        <v>106</v>
      </c>
      <c r="B35" s="34" t="e">
        <f>B8+B9+B21+B28</f>
        <v>#REF!</v>
      </c>
      <c r="C35" s="35" t="e">
        <f>C8+C9+C21+C28</f>
        <v>#REF!</v>
      </c>
    </row>
    <row r="36" spans="1:3" ht="12.75">
      <c r="A36" s="25"/>
      <c r="B36" s="16"/>
      <c r="C36" s="16"/>
    </row>
    <row r="37" spans="1:3" ht="12.75">
      <c r="A37" s="26"/>
      <c r="B37" s="16"/>
      <c r="C37" s="16"/>
    </row>
    <row r="38" spans="1:3" ht="12.75">
      <c r="A38" s="25"/>
      <c r="B38" s="16"/>
      <c r="C38" s="16"/>
    </row>
    <row r="39" spans="1:3" ht="12.75">
      <c r="A39" s="44" t="s">
        <v>107</v>
      </c>
      <c r="B39" s="16"/>
      <c r="C39" s="16"/>
    </row>
    <row r="40" spans="1:3" ht="12.75">
      <c r="A40" s="12"/>
      <c r="B40" s="16"/>
      <c r="C40" s="16"/>
    </row>
    <row r="41" spans="1:3" ht="12.75">
      <c r="A41" s="45" t="s">
        <v>108</v>
      </c>
      <c r="B41" s="32">
        <f>SUM(B42:B48)</f>
        <v>-2655897</v>
      </c>
      <c r="C41" s="32">
        <f>SUM(C42:C48)</f>
        <v>-936189</v>
      </c>
    </row>
    <row r="42" spans="1:3" ht="12.75">
      <c r="A42" s="25" t="s">
        <v>109</v>
      </c>
      <c r="B42" s="16">
        <f>-B109</f>
        <v>-400000</v>
      </c>
      <c r="C42" s="16"/>
    </row>
    <row r="43" spans="1:3" ht="12.75">
      <c r="A43" s="25" t="s">
        <v>110</v>
      </c>
      <c r="B43" s="22">
        <f>-(B111-B112)</f>
        <v>-739084</v>
      </c>
      <c r="C43" s="16"/>
    </row>
    <row r="44" spans="1:3" ht="12.75">
      <c r="A44" s="25" t="s">
        <v>111</v>
      </c>
      <c r="B44" s="22">
        <f>-(B106-B107+B108)</f>
        <v>-899094</v>
      </c>
      <c r="C44" s="16">
        <v>-69528</v>
      </c>
    </row>
    <row r="45" spans="1:3" ht="12.75">
      <c r="A45" s="25" t="s">
        <v>112</v>
      </c>
      <c r="B45" s="16"/>
      <c r="C45" s="16"/>
    </row>
    <row r="46" spans="1:3" ht="12.75">
      <c r="A46" s="25" t="s">
        <v>113</v>
      </c>
      <c r="B46" s="16">
        <f>Balance!C28+Balance!C14-Balance!B28-Balance!B14-B101+B100</f>
        <v>-617719</v>
      </c>
      <c r="C46" s="16">
        <v>-866661</v>
      </c>
    </row>
    <row r="47" spans="1:3" ht="12.75">
      <c r="A47" s="12" t="s">
        <v>114</v>
      </c>
      <c r="B47" s="16"/>
      <c r="C47" s="16"/>
    </row>
    <row r="48" spans="1:3" ht="12.75">
      <c r="A48" s="12" t="s">
        <v>115</v>
      </c>
      <c r="B48" s="16"/>
      <c r="C48" s="16"/>
    </row>
    <row r="49" spans="1:3" ht="12.75">
      <c r="A49" s="45" t="s">
        <v>116</v>
      </c>
      <c r="B49" s="32">
        <f>SUM(B50:B56)</f>
        <v>387445</v>
      </c>
      <c r="C49" s="32">
        <f>SUM(C50:C56)</f>
        <v>0</v>
      </c>
    </row>
    <row r="50" spans="1:3" ht="12.75">
      <c r="A50" s="25" t="s">
        <v>109</v>
      </c>
      <c r="B50" s="16"/>
      <c r="C50" s="16"/>
    </row>
    <row r="51" spans="1:3" ht="12.75">
      <c r="A51" s="25" t="s">
        <v>110</v>
      </c>
      <c r="B51" s="16"/>
      <c r="C51" s="16"/>
    </row>
    <row r="52" spans="1:3" ht="12.75">
      <c r="A52" s="25" t="s">
        <v>111</v>
      </c>
      <c r="B52" s="16">
        <f>B114-B115</f>
        <v>387445</v>
      </c>
      <c r="C52" s="16"/>
    </row>
    <row r="53" spans="1:3" ht="12.75">
      <c r="A53" s="25" t="s">
        <v>112</v>
      </c>
      <c r="B53" s="16"/>
      <c r="C53" s="16"/>
    </row>
    <row r="54" spans="1:3" ht="12.75">
      <c r="A54" s="25" t="s">
        <v>113</v>
      </c>
      <c r="B54" s="16"/>
      <c r="C54" s="16"/>
    </row>
    <row r="55" spans="1:3" ht="12.75">
      <c r="A55" s="12" t="s">
        <v>114</v>
      </c>
      <c r="B55" s="16"/>
      <c r="C55" s="16"/>
    </row>
    <row r="56" spans="1:3" ht="13.5" thickBot="1">
      <c r="A56" s="12" t="s">
        <v>115</v>
      </c>
      <c r="B56" s="16"/>
      <c r="C56" s="16"/>
    </row>
    <row r="57" spans="1:3" ht="30.75" customHeight="1" thickBot="1">
      <c r="A57" s="33" t="s">
        <v>117</v>
      </c>
      <c r="B57" s="34">
        <f>B49+B41</f>
        <v>-2268452</v>
      </c>
      <c r="C57" s="35">
        <f>C49+C41</f>
        <v>-936189</v>
      </c>
    </row>
    <row r="58" spans="1:3" ht="12.75">
      <c r="A58" s="24"/>
      <c r="B58" s="16"/>
      <c r="C58" s="16"/>
    </row>
    <row r="59" spans="1:3" ht="12.75">
      <c r="A59" s="12"/>
      <c r="B59" s="16"/>
      <c r="C59" s="16"/>
    </row>
    <row r="60" spans="1:3" ht="12.75">
      <c r="A60" s="27"/>
      <c r="B60" s="16"/>
      <c r="C60" s="16"/>
    </row>
    <row r="61" spans="1:3" ht="12.75">
      <c r="A61" s="44" t="s">
        <v>118</v>
      </c>
      <c r="B61" s="16"/>
      <c r="C61" s="16"/>
    </row>
    <row r="62" spans="1:3" ht="12.75">
      <c r="A62" s="12"/>
      <c r="B62" s="16"/>
      <c r="C62" s="16"/>
    </row>
    <row r="63" spans="1:3" ht="12.75">
      <c r="A63" s="43" t="s">
        <v>119</v>
      </c>
      <c r="B63" s="32">
        <f>SUM(B64:B68)</f>
        <v>0</v>
      </c>
      <c r="C63" s="32">
        <f>SUM(C64:C68)</f>
        <v>0</v>
      </c>
    </row>
    <row r="64" spans="1:3" ht="12.75">
      <c r="A64" s="12" t="s">
        <v>120</v>
      </c>
      <c r="B64" s="16"/>
      <c r="C64" s="16"/>
    </row>
    <row r="65" spans="1:3" ht="12.75">
      <c r="A65" s="12" t="s">
        <v>121</v>
      </c>
      <c r="B65" s="16"/>
      <c r="C65" s="16"/>
    </row>
    <row r="66" spans="1:3" ht="12.75">
      <c r="A66" s="12" t="s">
        <v>122</v>
      </c>
      <c r="B66" s="16"/>
      <c r="C66" s="16"/>
    </row>
    <row r="67" spans="1:3" ht="12.75">
      <c r="A67" s="12" t="s">
        <v>123</v>
      </c>
      <c r="B67" s="16"/>
      <c r="C67" s="16"/>
    </row>
    <row r="68" spans="1:3" ht="12.75">
      <c r="A68" s="12" t="s">
        <v>124</v>
      </c>
      <c r="B68" s="19"/>
      <c r="C68" s="19"/>
    </row>
    <row r="69" spans="1:3" ht="12.75">
      <c r="A69" s="43" t="s">
        <v>125</v>
      </c>
      <c r="B69" s="32">
        <f>SUM(B70:B79)</f>
        <v>295768</v>
      </c>
      <c r="C69" s="32">
        <f>SUM(C70:C79)</f>
        <v>-1511375</v>
      </c>
    </row>
    <row r="70" spans="1:3" ht="12.75">
      <c r="A70" s="12" t="s">
        <v>126</v>
      </c>
      <c r="B70" s="16"/>
      <c r="C70" s="16"/>
    </row>
    <row r="71" spans="1:3" ht="12.75">
      <c r="A71" s="12" t="s">
        <v>127</v>
      </c>
      <c r="B71" s="16"/>
      <c r="C71" s="16"/>
    </row>
    <row r="72" spans="1:3" ht="12.75">
      <c r="A72" s="12" t="s">
        <v>128</v>
      </c>
      <c r="B72" s="16"/>
      <c r="C72" s="16"/>
    </row>
    <row r="73" spans="1:3" ht="12.75">
      <c r="A73" s="12" t="s">
        <v>129</v>
      </c>
      <c r="B73" s="16"/>
      <c r="C73" s="16"/>
    </row>
    <row r="74" spans="1:3" ht="12.75">
      <c r="A74" s="12" t="s">
        <v>130</v>
      </c>
      <c r="B74" s="16">
        <f>1185362+227329</f>
        <v>1412691</v>
      </c>
      <c r="C74" s="16"/>
    </row>
    <row r="75" spans="1:3" ht="12.75">
      <c r="A75" s="12" t="s">
        <v>131</v>
      </c>
      <c r="B75" s="16"/>
      <c r="C75" s="16"/>
    </row>
    <row r="76" spans="1:3" ht="12.75">
      <c r="A76" s="12" t="s">
        <v>132</v>
      </c>
      <c r="B76" s="16"/>
      <c r="C76" s="16"/>
    </row>
    <row r="77" spans="1:3" ht="12.75">
      <c r="A77" s="12" t="s">
        <v>133</v>
      </c>
      <c r="B77" s="16"/>
      <c r="C77" s="16"/>
    </row>
    <row r="78" spans="1:3" ht="12.75">
      <c r="A78" s="12" t="s">
        <v>134</v>
      </c>
      <c r="B78" s="16"/>
      <c r="C78" s="16"/>
    </row>
    <row r="79" spans="1:3" ht="12.75">
      <c r="A79" s="12" t="s">
        <v>135</v>
      </c>
      <c r="B79" s="22">
        <f>-Balance!C62-Balance!C68+Balance!B62+Balance!B68-B74</f>
        <v>-1116923</v>
      </c>
      <c r="C79" s="16">
        <v>-1511375</v>
      </c>
    </row>
    <row r="80" spans="1:3" ht="12.75">
      <c r="A80" s="43" t="s">
        <v>136</v>
      </c>
      <c r="B80" s="32">
        <f>SUM(B81:B82)</f>
        <v>0</v>
      </c>
      <c r="C80" s="32">
        <f>SUM(C81:C82)</f>
        <v>0</v>
      </c>
    </row>
    <row r="81" spans="1:3" ht="12.75">
      <c r="A81" s="12" t="s">
        <v>137</v>
      </c>
      <c r="B81" s="16"/>
      <c r="C81" s="16"/>
    </row>
    <row r="82" spans="1:3" ht="13.5" thickBot="1">
      <c r="A82" s="12" t="s">
        <v>138</v>
      </c>
      <c r="B82" s="16"/>
      <c r="C82" s="16"/>
    </row>
    <row r="83" spans="1:3" ht="30.75" customHeight="1" thickBot="1">
      <c r="A83" s="33" t="s">
        <v>139</v>
      </c>
      <c r="B83" s="34">
        <f>B63+B69-B80</f>
        <v>295768</v>
      </c>
      <c r="C83" s="35">
        <f>C63+C69-C80</f>
        <v>-1511375</v>
      </c>
    </row>
    <row r="84" spans="1:3" ht="12.75">
      <c r="A84" s="12"/>
      <c r="B84" s="16"/>
      <c r="C84" s="16"/>
    </row>
    <row r="85" spans="1:3" ht="12.75">
      <c r="A85" s="12"/>
      <c r="B85" s="16"/>
      <c r="C85" s="16"/>
    </row>
    <row r="86" spans="1:3" ht="12.75">
      <c r="A86" s="46" t="s">
        <v>140</v>
      </c>
      <c r="B86" s="16"/>
      <c r="C86" s="16"/>
    </row>
    <row r="87" spans="1:3" ht="13.5" thickBot="1">
      <c r="A87" s="24"/>
      <c r="B87" s="16"/>
      <c r="C87" s="16"/>
    </row>
    <row r="88" spans="1:3" ht="30.75" customHeight="1" thickBot="1">
      <c r="A88" s="33" t="s">
        <v>141</v>
      </c>
      <c r="B88" s="34" t="e">
        <f>B35+B57+B83+B86</f>
        <v>#REF!</v>
      </c>
      <c r="C88" s="35" t="e">
        <f>C35+C57+C83+C86</f>
        <v>#REF!</v>
      </c>
    </row>
    <row r="89" spans="1:3" ht="12.75">
      <c r="A89" s="24"/>
      <c r="B89" s="16"/>
      <c r="C89" s="16"/>
    </row>
    <row r="90" spans="1:3" ht="12.75">
      <c r="A90" s="12"/>
      <c r="B90" s="16"/>
      <c r="C90" s="16"/>
    </row>
    <row r="91" spans="1:3" ht="12.75">
      <c r="A91" s="24" t="s">
        <v>142</v>
      </c>
      <c r="B91" s="14" t="e">
        <f>C93</f>
        <v>#REF!</v>
      </c>
      <c r="C91" s="14">
        <v>2305162</v>
      </c>
    </row>
    <row r="92" spans="1:3" ht="13.5" thickBot="1">
      <c r="A92" s="12"/>
      <c r="B92" s="16"/>
      <c r="C92" s="16"/>
    </row>
    <row r="93" spans="1:3" s="88" customFormat="1" ht="21.75" customHeight="1" thickBot="1">
      <c r="A93" s="85" t="s">
        <v>143</v>
      </c>
      <c r="B93" s="86" t="e">
        <f>B88+B91</f>
        <v>#REF!</v>
      </c>
      <c r="C93" s="87" t="e">
        <f>C88+C91</f>
        <v>#REF!</v>
      </c>
    </row>
    <row r="94" ht="13.5" thickBot="1">
      <c r="A94" s="28"/>
    </row>
    <row r="95" spans="1:3" ht="13.5" thickBot="1">
      <c r="A95" s="49" t="s">
        <v>148</v>
      </c>
      <c r="B95" s="47" t="e">
        <f>B93-Balance!B32</f>
        <v>#REF!</v>
      </c>
      <c r="C95" s="48" t="e">
        <f>C93-Balance!C32</f>
        <v>#REF!</v>
      </c>
    </row>
    <row r="100" spans="1:2" ht="12.75">
      <c r="A100" s="1" t="s">
        <v>163</v>
      </c>
      <c r="B100" s="22">
        <v>-4600</v>
      </c>
    </row>
    <row r="101" spans="1:2" ht="12.75">
      <c r="A101" s="1" t="s">
        <v>166</v>
      </c>
      <c r="B101" s="22">
        <v>10824</v>
      </c>
    </row>
    <row r="102" ht="12.75">
      <c r="B102" s="16"/>
    </row>
    <row r="103" spans="1:3" ht="12.75">
      <c r="A103" s="68" t="s">
        <v>167</v>
      </c>
      <c r="B103" s="22">
        <f>-117983.7-47581.48</f>
        <v>-165565.18</v>
      </c>
      <c r="C103" s="68"/>
    </row>
    <row r="104" spans="1:3" ht="12.75">
      <c r="A104" s="68"/>
      <c r="B104" s="22"/>
      <c r="C104" s="68"/>
    </row>
    <row r="105" spans="1:3" ht="12.75">
      <c r="A105" s="68"/>
      <c r="B105" s="22"/>
      <c r="C105" s="68"/>
    </row>
    <row r="106" spans="1:2" ht="12.75">
      <c r="A106" s="1" t="s">
        <v>164</v>
      </c>
      <c r="B106" s="16">
        <v>692594</v>
      </c>
    </row>
    <row r="107" spans="1:2" ht="12.75">
      <c r="A107" s="1" t="s">
        <v>176</v>
      </c>
      <c r="B107" s="16">
        <v>0</v>
      </c>
    </row>
    <row r="108" spans="1:2" ht="12.75">
      <c r="A108" s="1" t="s">
        <v>168</v>
      </c>
      <c r="B108" s="16">
        <v>206500</v>
      </c>
    </row>
    <row r="109" spans="1:2" ht="12.75">
      <c r="A109" s="1" t="s">
        <v>232</v>
      </c>
      <c r="B109" s="16">
        <v>400000</v>
      </c>
    </row>
    <row r="110" ht="12.75">
      <c r="B110" s="16"/>
    </row>
    <row r="111" spans="1:2" ht="12.75">
      <c r="A111" s="1" t="s">
        <v>165</v>
      </c>
      <c r="B111" s="16">
        <v>739084</v>
      </c>
    </row>
    <row r="112" spans="1:2" ht="12.75">
      <c r="A112" s="1" t="s">
        <v>231</v>
      </c>
      <c r="B112" s="16"/>
    </row>
    <row r="114" spans="1:2" ht="12.75">
      <c r="A114" s="1" t="s">
        <v>173</v>
      </c>
      <c r="B114" s="15">
        <v>387445</v>
      </c>
    </row>
    <row r="115" spans="1:2" ht="12.75">
      <c r="A115" s="1" t="s">
        <v>174</v>
      </c>
      <c r="B115" s="16">
        <v>0</v>
      </c>
    </row>
  </sheetData>
  <sheetProtection/>
  <mergeCells count="2">
    <mergeCell ref="A1:C1"/>
    <mergeCell ref="A2:C2"/>
  </mergeCells>
  <printOptions/>
  <pageMargins left="0.4" right="0.23" top="0.73" bottom="0.31" header="0" footer="0"/>
  <pageSetup horizontalDpi="600" verticalDpi="600" orientation="portrait" paperSize="9" r:id="rId3"/>
  <rowBreaks count="2" manualBreakCount="2">
    <brk id="57" max="255" man="1"/>
    <brk id="9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C34"/>
  <sheetViews>
    <sheetView zoomScalePageLayoutView="0" workbookViewId="0" topLeftCell="A4">
      <selection activeCell="G29" sqref="G29"/>
    </sheetView>
  </sheetViews>
  <sheetFormatPr defaultColWidth="11.421875" defaultRowHeight="12.75"/>
  <cols>
    <col min="1" max="1" width="64.7109375" style="0" bestFit="1" customWidth="1"/>
    <col min="2" max="2" width="9.140625" style="0" bestFit="1" customWidth="1"/>
  </cols>
  <sheetData>
    <row r="4" s="1" customFormat="1" ht="12.75"/>
    <row r="5" s="1" customFormat="1" ht="13.5" thickBot="1"/>
    <row r="6" spans="1:3" s="1" customFormat="1" ht="12.75">
      <c r="A6" s="154" t="s">
        <v>70</v>
      </c>
      <c r="B6" s="155"/>
      <c r="C6" s="156"/>
    </row>
    <row r="7" spans="1:3" s="1" customFormat="1" ht="13.5" thickBot="1">
      <c r="A7" s="157" t="s">
        <v>238</v>
      </c>
      <c r="B7" s="158"/>
      <c r="C7" s="159"/>
    </row>
    <row r="8" spans="1:3" s="1" customFormat="1" ht="12.75">
      <c r="A8" s="5"/>
      <c r="B8" s="5"/>
      <c r="C8" s="5"/>
    </row>
    <row r="9" spans="1:3" s="1" customFormat="1" ht="13.5" thickBot="1">
      <c r="A9" s="29" t="s">
        <v>239</v>
      </c>
      <c r="B9" s="30">
        <v>42004</v>
      </c>
      <c r="C9" s="30">
        <v>41639</v>
      </c>
    </row>
    <row r="10" spans="1:3" s="1" customFormat="1" ht="13.5" thickTop="1">
      <c r="A10" s="6"/>
      <c r="B10" s="7"/>
      <c r="C10" s="7"/>
    </row>
    <row r="11" spans="1:3" s="1" customFormat="1" ht="12.75">
      <c r="A11" s="31" t="s">
        <v>240</v>
      </c>
      <c r="B11" s="32">
        <v>514956</v>
      </c>
      <c r="C11" s="32">
        <v>432027</v>
      </c>
    </row>
    <row r="12" spans="2:3" s="1" customFormat="1" ht="12.75">
      <c r="B12" s="20"/>
      <c r="C12" s="20"/>
    </row>
    <row r="13" spans="1:3" s="1" customFormat="1" ht="12.75">
      <c r="A13" s="150" t="s">
        <v>241</v>
      </c>
      <c r="B13" s="20"/>
      <c r="C13" s="20"/>
    </row>
    <row r="14" spans="1:3" s="1" customFormat="1" ht="12.75">
      <c r="A14" s="9" t="s">
        <v>242</v>
      </c>
      <c r="B14" s="19"/>
      <c r="C14" s="19"/>
    </row>
    <row r="15" spans="1:3" s="1" customFormat="1" ht="12.75">
      <c r="A15" s="9" t="s">
        <v>243</v>
      </c>
      <c r="B15" s="19"/>
      <c r="C15" s="19"/>
    </row>
    <row r="16" spans="1:3" s="1" customFormat="1" ht="12.75">
      <c r="A16" s="9" t="s">
        <v>244</v>
      </c>
      <c r="B16" s="19">
        <v>29191</v>
      </c>
      <c r="C16" s="19"/>
    </row>
    <row r="17" spans="1:3" s="1" customFormat="1" ht="12.75">
      <c r="A17" s="9" t="s">
        <v>245</v>
      </c>
      <c r="B17" s="19"/>
      <c r="C17" s="19"/>
    </row>
    <row r="18" spans="1:3" s="1" customFormat="1" ht="12.75">
      <c r="A18" s="9" t="s">
        <v>246</v>
      </c>
      <c r="B18" s="19"/>
      <c r="C18" s="19"/>
    </row>
    <row r="19" spans="1:3" s="1" customFormat="1" ht="12.75">
      <c r="A19" s="9" t="s">
        <v>247</v>
      </c>
      <c r="B19" s="19"/>
      <c r="C19" s="19"/>
    </row>
    <row r="20" spans="1:3" s="1" customFormat="1" ht="12.75">
      <c r="A20" s="9" t="s">
        <v>248</v>
      </c>
      <c r="B20" s="19"/>
      <c r="C20" s="19"/>
    </row>
    <row r="21" spans="1:3" s="1" customFormat="1" ht="12.75">
      <c r="A21" s="31" t="s">
        <v>249</v>
      </c>
      <c r="B21" s="32">
        <f>B14+B15+B16+B17+B18+B19+B20</f>
        <v>29191</v>
      </c>
      <c r="C21" s="32">
        <f>C14+C15+C16+C17+C18+C19+C20</f>
        <v>0</v>
      </c>
    </row>
    <row r="22" spans="1:3" s="1" customFormat="1" ht="12.75">
      <c r="A22" s="31" t="s">
        <v>250</v>
      </c>
      <c r="B22" s="151"/>
      <c r="C22" s="151"/>
    </row>
    <row r="23" spans="2:3" s="1" customFormat="1" ht="12.75">
      <c r="B23" s="20"/>
      <c r="C23" s="20"/>
    </row>
    <row r="24" spans="1:3" s="1" customFormat="1" ht="12.75">
      <c r="A24" s="150" t="s">
        <v>251</v>
      </c>
      <c r="B24" s="20"/>
      <c r="C24" s="20"/>
    </row>
    <row r="25" spans="1:3" s="1" customFormat="1" ht="12.75">
      <c r="A25" s="9" t="s">
        <v>252</v>
      </c>
      <c r="B25" s="19"/>
      <c r="C25" s="19"/>
    </row>
    <row r="26" spans="1:3" s="1" customFormat="1" ht="12.75">
      <c r="A26" s="13" t="s">
        <v>253</v>
      </c>
      <c r="B26" s="15"/>
      <c r="C26" s="15"/>
    </row>
    <row r="27" spans="1:3" s="1" customFormat="1" ht="12.75">
      <c r="A27" s="9" t="s">
        <v>254</v>
      </c>
      <c r="B27" s="19">
        <v>-327513</v>
      </c>
      <c r="C27" s="19">
        <v>-376378</v>
      </c>
    </row>
    <row r="28" spans="1:3" s="1" customFormat="1" ht="12.75">
      <c r="A28" s="9" t="s">
        <v>255</v>
      </c>
      <c r="B28" s="15"/>
      <c r="C28" s="15"/>
    </row>
    <row r="29" spans="1:3" s="1" customFormat="1" ht="12.75">
      <c r="A29" s="9" t="s">
        <v>256</v>
      </c>
      <c r="B29" s="19"/>
      <c r="C29" s="19"/>
    </row>
    <row r="30" spans="1:3" s="1" customFormat="1" ht="12.75">
      <c r="A30" s="9" t="s">
        <v>257</v>
      </c>
      <c r="B30" s="19">
        <v>98253</v>
      </c>
      <c r="C30" s="19">
        <v>112913</v>
      </c>
    </row>
    <row r="31" spans="1:3" s="1" customFormat="1" ht="12.75">
      <c r="A31" s="31" t="s">
        <v>258</v>
      </c>
      <c r="B31" s="32">
        <f>B25+B26+B27+B28+B29+B30</f>
        <v>-229260</v>
      </c>
      <c r="C31" s="32">
        <f>C25+C26+C27+C28+C29+C30</f>
        <v>-263465</v>
      </c>
    </row>
    <row r="32" spans="1:3" s="1" customFormat="1" ht="12.75">
      <c r="A32" s="31" t="s">
        <v>259</v>
      </c>
      <c r="B32" s="151"/>
      <c r="C32" s="151"/>
    </row>
    <row r="33" spans="2:3" s="1" customFormat="1" ht="13.5" thickBot="1">
      <c r="B33" s="16"/>
      <c r="C33" s="16"/>
    </row>
    <row r="34" spans="1:3" s="1" customFormat="1" ht="30.75" customHeight="1" thickBot="1">
      <c r="A34" s="33" t="s">
        <v>260</v>
      </c>
      <c r="B34" s="34">
        <f>B11+B21+B31</f>
        <v>314887</v>
      </c>
      <c r="C34" s="35">
        <f>C11+C21+C31</f>
        <v>168562</v>
      </c>
    </row>
    <row r="35" s="1" customFormat="1" ht="12.75"/>
    <row r="36" s="1" customFormat="1" ht="12.75"/>
  </sheetData>
  <sheetProtection/>
  <mergeCells count="2">
    <mergeCell ref="A6:C6"/>
    <mergeCell ref="A7:C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26.8515625" style="1" customWidth="1"/>
    <col min="2" max="2" width="11.8515625" style="1" customWidth="1"/>
    <col min="3" max="3" width="10.7109375" style="1" customWidth="1"/>
    <col min="4" max="4" width="9.7109375" style="1" customWidth="1"/>
    <col min="5" max="5" width="10.57421875" style="1" customWidth="1"/>
    <col min="6" max="6" width="14.57421875" style="1" customWidth="1"/>
    <col min="7" max="7" width="12.7109375" style="1" customWidth="1"/>
    <col min="8" max="8" width="13.140625" style="1" customWidth="1"/>
    <col min="9" max="9" width="12.28125" style="1" customWidth="1"/>
    <col min="10" max="10" width="10.140625" style="1" customWidth="1"/>
    <col min="11" max="11" width="13.140625" style="1" customWidth="1"/>
    <col min="12" max="12" width="11.00390625" style="1" customWidth="1"/>
    <col min="13" max="13" width="13.57421875" style="1" bestFit="1" customWidth="1"/>
    <col min="14" max="14" width="10.57421875" style="1" bestFit="1" customWidth="1"/>
    <col min="15" max="16384" width="11.421875" style="1" customWidth="1"/>
  </cols>
  <sheetData>
    <row r="1" spans="1:7" ht="12.75">
      <c r="A1" s="167" t="s">
        <v>70</v>
      </c>
      <c r="B1" s="168"/>
      <c r="C1" s="169"/>
      <c r="D1" s="92"/>
      <c r="E1" s="92"/>
      <c r="F1" s="92"/>
      <c r="G1" s="92"/>
    </row>
    <row r="2" spans="1:7" ht="13.5" thickBot="1">
      <c r="A2" s="170" t="s">
        <v>181</v>
      </c>
      <c r="B2" s="171"/>
      <c r="C2" s="172"/>
      <c r="D2" s="92"/>
      <c r="E2" s="92"/>
      <c r="F2" s="92"/>
      <c r="G2" s="92"/>
    </row>
    <row r="3" spans="1:4" ht="12.75">
      <c r="A3" s="5"/>
      <c r="B3" s="5"/>
      <c r="C3" s="5"/>
      <c r="D3" s="5"/>
    </row>
    <row r="4" spans="1:4" ht="13.5" thickBot="1">
      <c r="A4" s="29" t="s">
        <v>182</v>
      </c>
      <c r="B4" s="29"/>
      <c r="C4" s="29"/>
      <c r="D4" s="29"/>
    </row>
    <row r="5" spans="1:4" ht="14.25" thickBot="1" thickTop="1">
      <c r="A5" s="5"/>
      <c r="B5" s="5"/>
      <c r="C5" s="5"/>
      <c r="D5" s="5"/>
    </row>
    <row r="6" spans="1:14" s="99" customFormat="1" ht="11.25">
      <c r="A6" s="93"/>
      <c r="B6" s="94"/>
      <c r="C6" s="95"/>
      <c r="D6" s="96"/>
      <c r="E6" s="97"/>
      <c r="F6" s="96" t="s">
        <v>183</v>
      </c>
      <c r="G6" s="98"/>
      <c r="H6" s="96"/>
      <c r="I6" s="97"/>
      <c r="J6" s="96"/>
      <c r="K6" s="97" t="s">
        <v>184</v>
      </c>
      <c r="L6" s="96"/>
      <c r="M6" s="97" t="s">
        <v>185</v>
      </c>
      <c r="N6" s="96"/>
    </row>
    <row r="7" spans="1:14" s="99" customFormat="1" ht="12" thickBot="1">
      <c r="A7" s="93"/>
      <c r="B7" s="173" t="s">
        <v>186</v>
      </c>
      <c r="C7" s="174"/>
      <c r="D7" s="101"/>
      <c r="E7" s="102"/>
      <c r="F7" s="101" t="s">
        <v>187</v>
      </c>
      <c r="G7" s="103" t="s">
        <v>188</v>
      </c>
      <c r="H7" s="101" t="s">
        <v>189</v>
      </c>
      <c r="I7" s="102"/>
      <c r="J7" s="101"/>
      <c r="K7" s="102" t="s">
        <v>190</v>
      </c>
      <c r="L7" s="101" t="s">
        <v>191</v>
      </c>
      <c r="M7" s="102" t="s">
        <v>192</v>
      </c>
      <c r="N7" s="101"/>
    </row>
    <row r="8" spans="1:14" s="99" customFormat="1" ht="11.25">
      <c r="A8" s="93"/>
      <c r="B8" s="94"/>
      <c r="C8" s="104"/>
      <c r="D8" s="101" t="s">
        <v>193</v>
      </c>
      <c r="E8" s="102"/>
      <c r="F8" s="101" t="s">
        <v>194</v>
      </c>
      <c r="G8" s="103" t="s">
        <v>195</v>
      </c>
      <c r="H8" s="101" t="s">
        <v>196</v>
      </c>
      <c r="I8" s="102" t="s">
        <v>197</v>
      </c>
      <c r="J8" s="101" t="s">
        <v>198</v>
      </c>
      <c r="K8" s="102" t="s">
        <v>199</v>
      </c>
      <c r="L8" s="101" t="s">
        <v>200</v>
      </c>
      <c r="M8" s="102" t="s">
        <v>201</v>
      </c>
      <c r="N8" s="101"/>
    </row>
    <row r="9" spans="1:14" s="99" customFormat="1" ht="12" thickBot="1">
      <c r="A9" s="105"/>
      <c r="B9" s="106" t="s">
        <v>202</v>
      </c>
      <c r="C9" s="107" t="s">
        <v>203</v>
      </c>
      <c r="D9" s="108" t="s">
        <v>204</v>
      </c>
      <c r="E9" s="109" t="s">
        <v>205</v>
      </c>
      <c r="F9" s="108" t="s">
        <v>206</v>
      </c>
      <c r="G9" s="100" t="s">
        <v>207</v>
      </c>
      <c r="H9" s="101" t="s">
        <v>208</v>
      </c>
      <c r="I9" s="109" t="s">
        <v>209</v>
      </c>
      <c r="J9" s="108" t="s">
        <v>210</v>
      </c>
      <c r="K9" s="109" t="s">
        <v>211</v>
      </c>
      <c r="L9" s="108" t="s">
        <v>212</v>
      </c>
      <c r="M9" s="109" t="s">
        <v>213</v>
      </c>
      <c r="N9" s="108" t="s">
        <v>152</v>
      </c>
    </row>
    <row r="10" spans="1:14" s="99" customFormat="1" ht="12" thickBot="1">
      <c r="A10" s="110"/>
      <c r="B10" s="111">
        <v>1</v>
      </c>
      <c r="C10" s="111">
        <v>2</v>
      </c>
      <c r="D10" s="112">
        <v>3</v>
      </c>
      <c r="E10" s="113">
        <v>4</v>
      </c>
      <c r="F10" s="114">
        <v>5</v>
      </c>
      <c r="G10" s="113">
        <v>6</v>
      </c>
      <c r="H10" s="115">
        <v>7</v>
      </c>
      <c r="I10" s="113">
        <v>8</v>
      </c>
      <c r="J10" s="111">
        <v>9</v>
      </c>
      <c r="K10" s="113">
        <v>10</v>
      </c>
      <c r="L10" s="114">
        <v>11</v>
      </c>
      <c r="M10" s="113">
        <v>12</v>
      </c>
      <c r="N10" s="111">
        <v>13</v>
      </c>
    </row>
    <row r="11" spans="1:14" s="99" customFormat="1" ht="26.25" customHeight="1" thickBot="1">
      <c r="A11" s="116" t="s">
        <v>214</v>
      </c>
      <c r="B11" s="117">
        <v>4437873</v>
      </c>
      <c r="C11" s="117">
        <v>0</v>
      </c>
      <c r="D11" s="117">
        <v>0</v>
      </c>
      <c r="E11" s="117">
        <v>367316</v>
      </c>
      <c r="F11" s="117">
        <v>0</v>
      </c>
      <c r="G11" s="117">
        <v>0</v>
      </c>
      <c r="H11" s="117">
        <v>0</v>
      </c>
      <c r="I11" s="117">
        <v>429608</v>
      </c>
      <c r="J11" s="117">
        <v>0</v>
      </c>
      <c r="K11" s="117">
        <v>0</v>
      </c>
      <c r="L11" s="117">
        <v>0</v>
      </c>
      <c r="M11" s="117">
        <v>901396</v>
      </c>
      <c r="N11" s="117">
        <v>6321219</v>
      </c>
    </row>
    <row r="12" spans="1:15" s="99" customFormat="1" ht="26.25" customHeight="1" thickBot="1">
      <c r="A12" s="116" t="s">
        <v>215</v>
      </c>
      <c r="B12" s="118"/>
      <c r="C12" s="118"/>
      <c r="D12" s="118"/>
      <c r="E12" s="118"/>
      <c r="F12" s="118"/>
      <c r="G12" s="118"/>
      <c r="H12" s="118"/>
      <c r="I12" s="118">
        <v>0</v>
      </c>
      <c r="J12" s="118"/>
      <c r="K12" s="118"/>
      <c r="L12" s="118"/>
      <c r="M12" s="118">
        <v>0</v>
      </c>
      <c r="N12" s="117">
        <v>0</v>
      </c>
      <c r="O12" s="93"/>
    </row>
    <row r="13" spans="1:15" s="99" customFormat="1" ht="26.25" customHeight="1" thickBot="1">
      <c r="A13" s="116" t="s">
        <v>216</v>
      </c>
      <c r="B13" s="118"/>
      <c r="C13" s="118"/>
      <c r="D13" s="118"/>
      <c r="E13" s="118"/>
      <c r="F13" s="118"/>
      <c r="G13" s="118"/>
      <c r="H13" s="118">
        <v>0</v>
      </c>
      <c r="I13" s="118">
        <v>0</v>
      </c>
      <c r="J13" s="118"/>
      <c r="K13" s="118"/>
      <c r="L13" s="118"/>
      <c r="M13" s="118"/>
      <c r="N13" s="119">
        <f>SUM(B13:M13)</f>
        <v>0</v>
      </c>
      <c r="O13" s="93"/>
    </row>
    <row r="14" spans="1:15" s="99" customFormat="1" ht="26.25" customHeight="1" thickBot="1">
      <c r="A14" s="120" t="s">
        <v>217</v>
      </c>
      <c r="B14" s="119">
        <f aca="true" t="shared" si="0" ref="B14:M14">SUM(B11:B13)</f>
        <v>4437873</v>
      </c>
      <c r="C14" s="119">
        <f t="shared" si="0"/>
        <v>0</v>
      </c>
      <c r="D14" s="119">
        <f t="shared" si="0"/>
        <v>0</v>
      </c>
      <c r="E14" s="119">
        <f t="shared" si="0"/>
        <v>367316</v>
      </c>
      <c r="F14" s="119">
        <f t="shared" si="0"/>
        <v>0</v>
      </c>
      <c r="G14" s="119">
        <f t="shared" si="0"/>
        <v>0</v>
      </c>
      <c r="H14" s="119">
        <f t="shared" si="0"/>
        <v>0</v>
      </c>
      <c r="I14" s="119">
        <f t="shared" si="0"/>
        <v>429608</v>
      </c>
      <c r="J14" s="119">
        <f t="shared" si="0"/>
        <v>0</v>
      </c>
      <c r="K14" s="119">
        <f t="shared" si="0"/>
        <v>0</v>
      </c>
      <c r="L14" s="119">
        <f t="shared" si="0"/>
        <v>0</v>
      </c>
      <c r="M14" s="119">
        <f t="shared" si="0"/>
        <v>901396</v>
      </c>
      <c r="N14" s="119">
        <f>SUM(B14:M14)</f>
        <v>6136193</v>
      </c>
      <c r="O14" s="93"/>
    </row>
    <row r="15" spans="1:15" s="99" customFormat="1" ht="26.25" customHeight="1" thickBot="1">
      <c r="A15" s="121" t="s">
        <v>218</v>
      </c>
      <c r="B15" s="122"/>
      <c r="C15" s="122"/>
      <c r="D15" s="122"/>
      <c r="E15" s="122"/>
      <c r="F15" s="122"/>
      <c r="G15" s="122"/>
      <c r="H15" s="122"/>
      <c r="I15" s="122">
        <v>432027</v>
      </c>
      <c r="J15" s="122"/>
      <c r="K15" s="122"/>
      <c r="L15" s="122"/>
      <c r="M15" s="122">
        <v>-263465</v>
      </c>
      <c r="N15" s="122">
        <f>SUM(B15:M15)</f>
        <v>168562</v>
      </c>
      <c r="O15" s="93"/>
    </row>
    <row r="16" spans="1:15" s="99" customFormat="1" ht="26.25" customHeight="1" thickBot="1">
      <c r="A16" s="121" t="s">
        <v>219</v>
      </c>
      <c r="B16" s="122">
        <f aca="true" t="shared" si="1" ref="B16:J16">SUM(B17:B19)</f>
        <v>0</v>
      </c>
      <c r="C16" s="122">
        <f t="shared" si="1"/>
        <v>0</v>
      </c>
      <c r="D16" s="122">
        <f t="shared" si="1"/>
        <v>0</v>
      </c>
      <c r="E16" s="122">
        <f t="shared" si="1"/>
        <v>0</v>
      </c>
      <c r="F16" s="122">
        <f t="shared" si="1"/>
        <v>0</v>
      </c>
      <c r="G16" s="122">
        <f t="shared" si="1"/>
        <v>0</v>
      </c>
      <c r="H16" s="122">
        <f t="shared" si="1"/>
        <v>0</v>
      </c>
      <c r="I16" s="122">
        <f t="shared" si="1"/>
        <v>0</v>
      </c>
      <c r="J16" s="122">
        <f t="shared" si="1"/>
        <v>0</v>
      </c>
      <c r="K16" s="122">
        <v>0</v>
      </c>
      <c r="L16" s="122">
        <f>SUM(L17:L19)</f>
        <v>0</v>
      </c>
      <c r="M16" s="123">
        <f>SUM(M17:M19)</f>
        <v>0</v>
      </c>
      <c r="N16" s="119">
        <f>SUM(B16:M16)</f>
        <v>0</v>
      </c>
      <c r="O16" s="93"/>
    </row>
    <row r="17" spans="1:14" s="99" customFormat="1" ht="26.25" customHeight="1">
      <c r="A17" s="124" t="s">
        <v>220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6"/>
      <c r="N17" s="127"/>
    </row>
    <row r="18" spans="1:14" s="99" customFormat="1" ht="26.25" customHeight="1">
      <c r="A18" s="124" t="s">
        <v>221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8"/>
      <c r="N18" s="125"/>
    </row>
    <row r="19" spans="1:14" s="99" customFormat="1" ht="26.25" customHeight="1" thickBot="1">
      <c r="A19" s="124" t="s">
        <v>222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9"/>
      <c r="N19" s="130"/>
    </row>
    <row r="20" spans="1:14" s="99" customFormat="1" ht="26.25" customHeight="1" thickBot="1">
      <c r="A20" s="116" t="s">
        <v>223</v>
      </c>
      <c r="B20" s="131"/>
      <c r="C20" s="131"/>
      <c r="D20" s="131"/>
      <c r="E20" s="131">
        <v>429608</v>
      </c>
      <c r="F20" s="131"/>
      <c r="G20" s="131">
        <v>0</v>
      </c>
      <c r="H20" s="131">
        <v>0</v>
      </c>
      <c r="I20" s="131">
        <v>-429608</v>
      </c>
      <c r="J20" s="131"/>
      <c r="K20" s="131"/>
      <c r="L20" s="131"/>
      <c r="M20" s="131">
        <v>0</v>
      </c>
      <c r="N20" s="130">
        <f>SUM(B20:M20)</f>
        <v>0</v>
      </c>
    </row>
    <row r="21" spans="1:14" s="99" customFormat="1" ht="26.25" customHeight="1" thickBot="1">
      <c r="A21" s="132" t="s">
        <v>224</v>
      </c>
      <c r="B21" s="133">
        <f aca="true" t="shared" si="2" ref="B21:M21">B14+B15+B16+B20</f>
        <v>4437873</v>
      </c>
      <c r="C21" s="133">
        <f t="shared" si="2"/>
        <v>0</v>
      </c>
      <c r="D21" s="133">
        <f t="shared" si="2"/>
        <v>0</v>
      </c>
      <c r="E21" s="133">
        <f t="shared" si="2"/>
        <v>796924</v>
      </c>
      <c r="F21" s="133">
        <f t="shared" si="2"/>
        <v>0</v>
      </c>
      <c r="G21" s="133">
        <f t="shared" si="2"/>
        <v>0</v>
      </c>
      <c r="H21" s="133">
        <f t="shared" si="2"/>
        <v>0</v>
      </c>
      <c r="I21" s="133">
        <f t="shared" si="2"/>
        <v>432027</v>
      </c>
      <c r="J21" s="133">
        <f t="shared" si="2"/>
        <v>0</v>
      </c>
      <c r="K21" s="133">
        <f t="shared" si="2"/>
        <v>0</v>
      </c>
      <c r="L21" s="133">
        <f t="shared" si="2"/>
        <v>0</v>
      </c>
      <c r="M21" s="133">
        <f t="shared" si="2"/>
        <v>637931</v>
      </c>
      <c r="N21" s="134">
        <f>SUM(B21:M21)</f>
        <v>6304755</v>
      </c>
    </row>
    <row r="22" spans="1:14" s="99" customFormat="1" ht="26.25" customHeight="1" thickBot="1">
      <c r="A22" s="116" t="s">
        <v>225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22">
        <f aca="true" t="shared" si="3" ref="N22:N27">SUM(B22:M22)</f>
        <v>0</v>
      </c>
    </row>
    <row r="23" spans="1:14" s="99" customFormat="1" ht="26.25" customHeight="1" thickBot="1">
      <c r="A23" s="120" t="s">
        <v>226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2">
        <f t="shared" si="3"/>
        <v>0</v>
      </c>
    </row>
    <row r="24" spans="1:14" s="99" customFormat="1" ht="26.25" customHeight="1" thickBot="1">
      <c r="A24" s="121" t="s">
        <v>227</v>
      </c>
      <c r="B24" s="122">
        <f aca="true" t="shared" si="4" ref="B24:M24">SUM(B21:B23)</f>
        <v>4437873</v>
      </c>
      <c r="C24" s="122">
        <f t="shared" si="4"/>
        <v>0</v>
      </c>
      <c r="D24" s="122">
        <f t="shared" si="4"/>
        <v>0</v>
      </c>
      <c r="E24" s="122">
        <f t="shared" si="4"/>
        <v>796924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432027</v>
      </c>
      <c r="J24" s="122">
        <f t="shared" si="4"/>
        <v>0</v>
      </c>
      <c r="K24" s="122">
        <f t="shared" si="4"/>
        <v>0</v>
      </c>
      <c r="L24" s="122">
        <f t="shared" si="4"/>
        <v>0</v>
      </c>
      <c r="M24" s="122">
        <f t="shared" si="4"/>
        <v>637931</v>
      </c>
      <c r="N24" s="122">
        <f t="shared" si="3"/>
        <v>6304755</v>
      </c>
    </row>
    <row r="25" spans="1:14" s="99" customFormat="1" ht="26.25" customHeight="1" thickBot="1">
      <c r="A25" s="121" t="s">
        <v>218</v>
      </c>
      <c r="B25" s="122"/>
      <c r="C25" s="122"/>
      <c r="D25" s="122"/>
      <c r="E25" s="122"/>
      <c r="F25" s="122"/>
      <c r="G25" s="122"/>
      <c r="H25" s="122"/>
      <c r="I25" s="122">
        <v>514956</v>
      </c>
      <c r="J25" s="122"/>
      <c r="K25" s="122"/>
      <c r="L25" s="122"/>
      <c r="M25" s="135">
        <v>-200068</v>
      </c>
      <c r="N25" s="136">
        <f t="shared" si="3"/>
        <v>314888</v>
      </c>
    </row>
    <row r="26" spans="1:14" s="99" customFormat="1" ht="26.25" customHeight="1" thickBot="1">
      <c r="A26" s="121" t="s">
        <v>219</v>
      </c>
      <c r="B26" s="122">
        <f aca="true" t="shared" si="5" ref="B26:M26">SUM(B27:B29)</f>
        <v>0</v>
      </c>
      <c r="C26" s="122">
        <f t="shared" si="5"/>
        <v>0</v>
      </c>
      <c r="D26" s="122">
        <f t="shared" si="5"/>
        <v>0</v>
      </c>
      <c r="E26" s="122">
        <f t="shared" si="5"/>
        <v>0</v>
      </c>
      <c r="F26" s="122">
        <f t="shared" si="5"/>
        <v>0</v>
      </c>
      <c r="G26" s="122">
        <f t="shared" si="5"/>
        <v>0</v>
      </c>
      <c r="H26" s="122">
        <f t="shared" si="5"/>
        <v>0</v>
      </c>
      <c r="I26" s="122">
        <f t="shared" si="5"/>
        <v>0</v>
      </c>
      <c r="J26" s="122">
        <f t="shared" si="5"/>
        <v>0</v>
      </c>
      <c r="K26" s="122">
        <f t="shared" si="5"/>
        <v>0</v>
      </c>
      <c r="L26" s="122">
        <f t="shared" si="5"/>
        <v>0</v>
      </c>
      <c r="M26" s="135">
        <f t="shared" si="5"/>
        <v>0</v>
      </c>
      <c r="N26" s="122">
        <f t="shared" si="3"/>
        <v>0</v>
      </c>
    </row>
    <row r="27" spans="1:14" s="99" customFormat="1" ht="26.25" customHeight="1">
      <c r="A27" s="124" t="s">
        <v>220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37"/>
      <c r="N27" s="127">
        <f t="shared" si="3"/>
        <v>0</v>
      </c>
    </row>
    <row r="28" spans="1:14" s="99" customFormat="1" ht="26.25" customHeight="1">
      <c r="A28" s="124" t="s">
        <v>228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37"/>
      <c r="N28" s="125"/>
    </row>
    <row r="29" spans="1:14" s="99" customFormat="1" ht="26.25" customHeight="1" thickBot="1">
      <c r="A29" s="124" t="s">
        <v>229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37"/>
      <c r="N29" s="130">
        <f>SUM(B29:M29)</f>
        <v>0</v>
      </c>
    </row>
    <row r="30" spans="1:14" s="99" customFormat="1" ht="26.25" customHeight="1" thickBot="1">
      <c r="A30" s="120" t="s">
        <v>223</v>
      </c>
      <c r="B30" s="138"/>
      <c r="C30" s="138"/>
      <c r="D30" s="138"/>
      <c r="E30" s="139">
        <v>432027</v>
      </c>
      <c r="F30" s="138"/>
      <c r="G30" s="138">
        <v>0</v>
      </c>
      <c r="H30" s="138">
        <v>0</v>
      </c>
      <c r="I30" s="138">
        <v>-432027</v>
      </c>
      <c r="J30" s="138"/>
      <c r="K30" s="138"/>
      <c r="L30" s="138"/>
      <c r="M30" s="139">
        <v>0</v>
      </c>
      <c r="N30" s="138">
        <f>SUM(B30:M30)</f>
        <v>0</v>
      </c>
    </row>
    <row r="31" spans="1:14" s="99" customFormat="1" ht="26.25" customHeight="1" thickBot="1">
      <c r="A31" s="140" t="s">
        <v>230</v>
      </c>
      <c r="B31" s="134">
        <f>B24+B25+B26+B30</f>
        <v>4437873</v>
      </c>
      <c r="C31" s="134">
        <f aca="true" t="shared" si="6" ref="C31:M31">C24+C25+C26+C30</f>
        <v>0</v>
      </c>
      <c r="D31" s="134">
        <f t="shared" si="6"/>
        <v>0</v>
      </c>
      <c r="E31" s="134">
        <f t="shared" si="6"/>
        <v>1228951</v>
      </c>
      <c r="F31" s="134">
        <f t="shared" si="6"/>
        <v>0</v>
      </c>
      <c r="G31" s="134">
        <f t="shared" si="6"/>
        <v>0</v>
      </c>
      <c r="H31" s="134">
        <f t="shared" si="6"/>
        <v>0</v>
      </c>
      <c r="I31" s="134">
        <f t="shared" si="6"/>
        <v>514956</v>
      </c>
      <c r="J31" s="134">
        <f t="shared" si="6"/>
        <v>0</v>
      </c>
      <c r="K31" s="134">
        <f t="shared" si="6"/>
        <v>0</v>
      </c>
      <c r="L31" s="134">
        <f t="shared" si="6"/>
        <v>0</v>
      </c>
      <c r="M31" s="134">
        <f t="shared" si="6"/>
        <v>437863</v>
      </c>
      <c r="N31" s="134">
        <f>SUM(B31:M31)</f>
        <v>6619643</v>
      </c>
    </row>
    <row r="32" ht="13.5" thickBot="1">
      <c r="A32" s="141"/>
    </row>
    <row r="33" spans="13:14" ht="10.5" customHeight="1" thickBot="1">
      <c r="M33" s="142" t="s">
        <v>148</v>
      </c>
      <c r="N33" s="143">
        <f>N31-Balance!B44</f>
        <v>0</v>
      </c>
    </row>
  </sheetData>
  <sheetProtection/>
  <mergeCells count="3">
    <mergeCell ref="A1:C1"/>
    <mergeCell ref="A2:C2"/>
    <mergeCell ref="B7:C7"/>
  </mergeCells>
  <printOptions horizontalCentered="1" verticalCentered="1"/>
  <pageMargins left="0.3937007874015748" right="0.26" top="0.35" bottom="0.19" header="0" footer="0"/>
  <pageSetup fitToHeight="1" fitToWidth="1" horizontalDpi="600" verticalDpi="600" orientation="landscape" paperSize="9" scale="79" r:id="rId1"/>
  <rowBreaks count="1" manualBreakCount="1">
    <brk id="32" max="255" man="1"/>
  </rowBreaks>
  <ignoredErrors>
    <ignoredError sqref="E26 G26:I26 M26 B14:N14 E16:N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aapeceche</cp:lastModifiedBy>
  <cp:lastPrinted>2015-02-09T14:35:38Z</cp:lastPrinted>
  <dcterms:created xsi:type="dcterms:W3CDTF">2000-02-03T14:53:16Z</dcterms:created>
  <dcterms:modified xsi:type="dcterms:W3CDTF">2015-04-21T08:52:30Z</dcterms:modified>
  <cp:category/>
  <cp:version/>
  <cp:contentType/>
  <cp:contentStatus/>
</cp:coreProperties>
</file>